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SYN" sheetId="1" r:id="rId1"/>
    <sheet name="August 8, 2012 Offering Lease" sheetId="2" r:id="rId2"/>
    <sheet name="stat-date" sheetId="3" r:id="rId3"/>
    <sheet name="stat-year" sheetId="4" r:id="rId4"/>
    <sheet name="Sheet2" sheetId="5" r:id="rId5"/>
    <sheet name="Sheet3" sheetId="6" r:id="rId6"/>
  </sheets>
  <externalReferences>
    <externalReference r:id="rId9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BIDS" localSheetId="1">#REF!</definedName>
    <definedName name="BIDS">#REF!</definedName>
    <definedName name="ERASE" localSheetId="1">#REF!</definedName>
    <definedName name="ERASE">#REF!</definedName>
    <definedName name="LINK" localSheetId="1">#REF!</definedName>
    <definedName name="LINK">#REF!</definedName>
    <definedName name="_xlnm.Print_Area" localSheetId="1">'August 8, 2012 Offering Lease'!$A$1:$K$67</definedName>
    <definedName name="_xlnm.Print_Titles" localSheetId="1">'August 8, 2012 Offering Lease'!$1:$8</definedName>
    <definedName name="_xlnm.Print_Titles" localSheetId="2">'stat-date'!$1:$8</definedName>
    <definedName name="_xlnm.Print_Titles" localSheetId="3">'stat-year'!$A:$A,'stat-year'!$1:$3</definedName>
    <definedName name="PRTBID" localSheetId="1">#REF!</definedName>
    <definedName name="PRTBID">#REF!</definedName>
    <definedName name="PRTOFFER" localSheetId="1">#REF!</definedName>
    <definedName name="PRTOFFER">#REF!</definedName>
  </definedNames>
  <calcPr fullCalcOnLoad="1"/>
</workbook>
</file>

<file path=xl/sharedStrings.xml><?xml version="1.0" encoding="utf-8"?>
<sst xmlns="http://schemas.openxmlformats.org/spreadsheetml/2006/main" count="821" uniqueCount="127">
  <si>
    <t>INFORMATION SYNOPSIS OF</t>
  </si>
  <si>
    <t>MANITOBA’S AUGUST 8, 2012 OIL LEASE SALE</t>
  </si>
  <si>
    <t>This is the third of four sales scheduled for 2012.  The next sale will be held on November 14, 2012.  The deadline for posting requests is August 10, 2012.</t>
  </si>
  <si>
    <t>The results of competitive bidding on August 8, 2012 for Crown oil and gas rights which was offered by the Department of Innovation, Energy and Mines, resulted in a total of $579,889.59 being added to provincial revenue.</t>
  </si>
  <si>
    <t xml:space="preserve">Twenty two lease parcels, covering 1738.33 hectares (4,295.41 acres) were sold for a bonus amount totaling $565,005.43.  The average price per hectare for lease parcels sold was $325.03 ($131.53 per acre).  </t>
  </si>
  <si>
    <t xml:space="preserve">EOG Resources Canada Inc., paid the highest price per hectare for a parcel located in the Waskada area.  The firm paid $1,052.62 per hectare ($425.99 per acre) as a tender bonus.  </t>
  </si>
  <si>
    <t>MANITOBA</t>
  </si>
  <si>
    <t>PUBLIC OFFERING OF CROWN OIL AND GAS RIGHTS</t>
  </si>
  <si>
    <t>OIL  AND  GAS  LEASES:</t>
  </si>
  <si>
    <t>Parcel</t>
  </si>
  <si>
    <t xml:space="preserve">Twp. </t>
  </si>
  <si>
    <t>Rge.</t>
  </si>
  <si>
    <t>Price/</t>
  </si>
  <si>
    <t>Rental</t>
  </si>
  <si>
    <t>No.</t>
  </si>
  <si>
    <t xml:space="preserve">(WPM)              </t>
  </si>
  <si>
    <t>Section</t>
  </si>
  <si>
    <t>Hectares</t>
  </si>
  <si>
    <t>Purchased By</t>
  </si>
  <si>
    <t>Bonus</t>
  </si>
  <si>
    <t>Hectare</t>
  </si>
  <si>
    <t>Fee</t>
  </si>
  <si>
    <t>$3.50/ha</t>
  </si>
  <si>
    <t>Total</t>
  </si>
  <si>
    <t>A1</t>
  </si>
  <si>
    <t>Lsd. 2 of 11</t>
  </si>
  <si>
    <t>A2</t>
  </si>
  <si>
    <t>*</t>
  </si>
  <si>
    <t>All 20</t>
  </si>
  <si>
    <t>A3</t>
  </si>
  <si>
    <t>All 29</t>
  </si>
  <si>
    <t>A4</t>
  </si>
  <si>
    <t>NE¼ of 15 (Undivided ½ Interest)</t>
  </si>
  <si>
    <t>A5</t>
  </si>
  <si>
    <t>NW¼ of 15 (Undivided ½ Interest)</t>
  </si>
  <si>
    <t>A6</t>
  </si>
  <si>
    <t>Ptn. SW¼ of 22</t>
  </si>
  <si>
    <t>A7</t>
  </si>
  <si>
    <t>Ptn. NW¼ of 22 (Undivided ½ Interest)</t>
  </si>
  <si>
    <t>A8</t>
  </si>
  <si>
    <t>NE¼ of 24</t>
  </si>
  <si>
    <t>Above Base of Devonian Duperow</t>
  </si>
  <si>
    <t>A9</t>
  </si>
  <si>
    <t>SE¼ of 4</t>
  </si>
  <si>
    <t>A10</t>
  </si>
  <si>
    <t>SW¼ of 11</t>
  </si>
  <si>
    <t>A11</t>
  </si>
  <si>
    <t>NW¼ of 11</t>
  </si>
  <si>
    <t>A12</t>
  </si>
  <si>
    <t>NE¼ of 22</t>
  </si>
  <si>
    <t>A13</t>
  </si>
  <si>
    <t>SE¼ of 22</t>
  </si>
  <si>
    <t>A14</t>
  </si>
  <si>
    <t>SW¼ of 22</t>
  </si>
  <si>
    <t>A15</t>
  </si>
  <si>
    <t>SW¼ of 5</t>
  </si>
  <si>
    <t>A16</t>
  </si>
  <si>
    <t>NW¼ of 5</t>
  </si>
  <si>
    <t>A17</t>
  </si>
  <si>
    <t>SW¼ of 18</t>
  </si>
  <si>
    <t>A18</t>
  </si>
  <si>
    <t>NW¼ of 18</t>
  </si>
  <si>
    <t>A19</t>
  </si>
  <si>
    <t>A20</t>
  </si>
  <si>
    <t>SE¼ of 23</t>
  </si>
  <si>
    <t>A21</t>
  </si>
  <si>
    <t>SW¼ of 23</t>
  </si>
  <si>
    <t>A22</t>
  </si>
  <si>
    <t>SE¼ of 24</t>
  </si>
  <si>
    <t>A23</t>
  </si>
  <si>
    <t>NW¼ of 24</t>
  </si>
  <si>
    <t>Lease Total</t>
  </si>
  <si>
    <t>TOTAL  REVENUE  COLLECTED   =</t>
  </si>
  <si>
    <t>this = total parcels offered minus parcels sold... in chart -info 1  in column c</t>
  </si>
  <si>
    <t xml:space="preserve"> </t>
  </si>
  <si>
    <t xml:space="preserve">        MANITOBA  OIL  LEASE  SALE  STATISTICS</t>
  </si>
  <si>
    <t xml:space="preserve">                1979 - 2012</t>
  </si>
  <si>
    <t xml:space="preserve">                                               LEASES                                                       </t>
  </si>
  <si>
    <t xml:space="preserve">                                EXPLORATION  RESERVATIONS                  </t>
  </si>
  <si>
    <t>NO.  OF</t>
  </si>
  <si>
    <t>AVG.</t>
  </si>
  <si>
    <t>HIGHEST</t>
  </si>
  <si>
    <t>LEASE</t>
  </si>
  <si>
    <t>RESERVATION</t>
  </si>
  <si>
    <t>TOTAL</t>
  </si>
  <si>
    <t>Fiscal</t>
  </si>
  <si>
    <t>LEASES</t>
  </si>
  <si>
    <t>AREA</t>
  </si>
  <si>
    <t>BONUS</t>
  </si>
  <si>
    <t>PRICE</t>
  </si>
  <si>
    <t>REVENUE</t>
  </si>
  <si>
    <t>RES.</t>
  </si>
  <si>
    <t>Year</t>
  </si>
  <si>
    <t>SALE DATE</t>
  </si>
  <si>
    <t>SOLD</t>
  </si>
  <si>
    <t>(ha)</t>
  </si>
  <si>
    <t>($)</t>
  </si>
  <si>
    <t>($/ha)</t>
  </si>
  <si>
    <t>-</t>
  </si>
  <si>
    <t>May 13,1981</t>
  </si>
  <si>
    <t xml:space="preserve">             MANITOBA</t>
  </si>
  <si>
    <t xml:space="preserve">                     MANITOBA</t>
  </si>
  <si>
    <t xml:space="preserve">  ANNUAL  CROWN  OIL  LEASE  SALE  STATISTICS</t>
  </si>
  <si>
    <t>ANNUAL  CROWN  OIL  LEASE  SALE  STATISTICS</t>
  </si>
  <si>
    <t>LEASES:</t>
  </si>
  <si>
    <t>2 Sales</t>
  </si>
  <si>
    <t>3 Sales</t>
  </si>
  <si>
    <t>4 Sales</t>
  </si>
  <si>
    <t xml:space="preserve">4 Sales </t>
  </si>
  <si>
    <t>3 Sale</t>
  </si>
  <si>
    <t>Number Sold</t>
  </si>
  <si>
    <t>Area:</t>
  </si>
  <si>
    <t>(acres)</t>
  </si>
  <si>
    <t>Revenue Received:</t>
  </si>
  <si>
    <t>Fees</t>
  </si>
  <si>
    <t>Rentals</t>
  </si>
  <si>
    <t>Lease Revenue</t>
  </si>
  <si>
    <t>Avg Lease Bonus:</t>
  </si>
  <si>
    <t>$/hectare</t>
  </si>
  <si>
    <t>($/acre)</t>
  </si>
  <si>
    <t>EXPLORATION RESERVATIONS:</t>
  </si>
  <si>
    <t>(Acres)</t>
  </si>
  <si>
    <t>Reservation Revenue</t>
  </si>
  <si>
    <t>Avg Res Bonus:</t>
  </si>
  <si>
    <t>SALE  TOTAL:</t>
  </si>
  <si>
    <t>Area Disposed:</t>
  </si>
  <si>
    <t>Average Bonus: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</si>
</sst>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0_)"/>
    <numFmt numFmtId="167" formatCode="mmmm\ d\,\ yyyy"/>
    <numFmt numFmtId="168" formatCode="General_)"/>
    <numFmt numFmtId="169" formatCode="&quot;$&quot;#,##0.00_);\(&quot;$&quot;#,##0.00\)"/>
    <numFmt numFmtId="170" formatCode="_(* #,##0.00_);_(* \(#,##0.00\);_(* &quot;-&quot;??_);_(@_)"/>
    <numFmt numFmtId="171" formatCode="_(* #,##0_);_(* \(#,##0\);_(* &quot;-&quot;??_);_(@_)"/>
    <numFmt numFmtId="172" formatCode="[$-1009]mmmm\ d\,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Helv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u val="singleAccounting"/>
      <sz val="8"/>
      <name val="Times New Roman"/>
      <family val="1"/>
    </font>
    <font>
      <u val="single"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56" applyFont="1" applyBorder="1">
      <alignment/>
      <protection/>
    </xf>
    <xf numFmtId="0" fontId="7" fillId="0" borderId="0" xfId="56" applyFont="1" applyBorder="1">
      <alignment/>
      <protection/>
    </xf>
    <xf numFmtId="0" fontId="6" fillId="0" borderId="0" xfId="56" applyNumberFormat="1" applyFont="1" applyBorder="1" applyAlignment="1" applyProtection="1">
      <alignment horizontal="center"/>
      <protection/>
    </xf>
    <xf numFmtId="0" fontId="6" fillId="0" borderId="0" xfId="56" applyFont="1" applyBorder="1" applyAlignment="1">
      <alignment horizontal="right"/>
      <protection/>
    </xf>
    <xf numFmtId="164" fontId="6" fillId="0" borderId="0" xfId="56" applyNumberFormat="1" applyFont="1" applyBorder="1">
      <alignment/>
      <protection/>
    </xf>
    <xf numFmtId="39" fontId="6" fillId="0" borderId="0" xfId="56" applyNumberFormat="1" applyFont="1" applyBorder="1" applyProtection="1">
      <alignment/>
      <protection/>
    </xf>
    <xf numFmtId="165" fontId="6" fillId="0" borderId="0" xfId="56" applyNumberFormat="1" applyFont="1" applyBorder="1" applyProtection="1">
      <alignment/>
      <protection/>
    </xf>
    <xf numFmtId="0" fontId="6" fillId="0" borderId="0" xfId="56" applyNumberFormat="1" applyFont="1" applyBorder="1" applyAlignment="1" applyProtection="1" quotePrefix="1">
      <alignment horizontal="center"/>
      <protection/>
    </xf>
    <xf numFmtId="166" fontId="6" fillId="0" borderId="0" xfId="56" applyNumberFormat="1" applyFont="1" applyBorder="1" applyProtection="1">
      <alignment/>
      <protection/>
    </xf>
    <xf numFmtId="167" fontId="6" fillId="0" borderId="0" xfId="56" applyNumberFormat="1" applyFont="1" applyBorder="1" applyAlignment="1" applyProtection="1">
      <alignment horizontal="center"/>
      <protection/>
    </xf>
    <xf numFmtId="168" fontId="8" fillId="0" borderId="0" xfId="56" applyNumberFormat="1" applyFont="1" applyBorder="1" applyAlignment="1" applyProtection="1">
      <alignment horizontal="left"/>
      <protection/>
    </xf>
    <xf numFmtId="168" fontId="8" fillId="0" borderId="0" xfId="56" applyNumberFormat="1" applyFont="1" applyBorder="1" applyProtection="1">
      <alignment/>
      <protection/>
    </xf>
    <xf numFmtId="168" fontId="9" fillId="0" borderId="0" xfId="56" applyNumberFormat="1" applyFont="1" applyBorder="1" applyProtection="1">
      <alignment/>
      <protection/>
    </xf>
    <xf numFmtId="0" fontId="6" fillId="0" borderId="0" xfId="56" applyNumberFormat="1" applyFont="1" applyBorder="1" applyProtection="1">
      <alignment/>
      <protection/>
    </xf>
    <xf numFmtId="166" fontId="6" fillId="0" borderId="0" xfId="56" applyNumberFormat="1" applyFont="1" applyBorder="1" applyAlignment="1" applyProtection="1">
      <alignment horizontal="right"/>
      <protection/>
    </xf>
    <xf numFmtId="164" fontId="6" fillId="0" borderId="0" xfId="56" applyNumberFormat="1" applyFont="1" applyBorder="1" applyProtection="1">
      <alignment/>
      <protection/>
    </xf>
    <xf numFmtId="168" fontId="6" fillId="0" borderId="0" xfId="56" applyNumberFormat="1" applyFont="1" applyBorder="1" applyAlignment="1" applyProtection="1">
      <alignment horizontal="center"/>
      <protection/>
    </xf>
    <xf numFmtId="164" fontId="6" fillId="0" borderId="0" xfId="56" applyNumberFormat="1" applyFont="1" applyBorder="1" applyAlignment="1" applyProtection="1">
      <alignment horizontal="right"/>
      <protection/>
    </xf>
    <xf numFmtId="165" fontId="6" fillId="0" borderId="0" xfId="56" applyNumberFormat="1" applyFont="1" applyBorder="1" applyAlignment="1" applyProtection="1">
      <alignment horizontal="right"/>
      <protection/>
    </xf>
    <xf numFmtId="168" fontId="6" fillId="0" borderId="0" xfId="56" applyNumberFormat="1" applyFont="1" applyBorder="1" applyAlignment="1" applyProtection="1">
      <alignment horizontal="center" vertical="center"/>
      <protection/>
    </xf>
    <xf numFmtId="168" fontId="6" fillId="0" borderId="0" xfId="56" applyNumberFormat="1" applyFont="1" applyBorder="1" applyAlignment="1" applyProtection="1" quotePrefix="1">
      <alignment horizontal="center" vertical="center"/>
      <protection/>
    </xf>
    <xf numFmtId="168" fontId="7" fillId="0" borderId="0" xfId="56" applyNumberFormat="1" applyFont="1" applyBorder="1" applyProtection="1">
      <alignment/>
      <protection/>
    </xf>
    <xf numFmtId="168" fontId="6" fillId="0" borderId="0" xfId="56" applyNumberFormat="1" applyFont="1" applyBorder="1" applyAlignment="1" applyProtection="1">
      <alignment horizontal="left"/>
      <protection/>
    </xf>
    <xf numFmtId="168" fontId="6" fillId="0" borderId="0" xfId="56" applyNumberFormat="1" applyFont="1" applyBorder="1" applyAlignment="1" applyProtection="1">
      <alignment horizontal="righ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8" applyFont="1" applyBorder="1" applyAlignment="1">
      <alignment horizontal="center" wrapText="1"/>
      <protection/>
    </xf>
    <xf numFmtId="0" fontId="6" fillId="0" borderId="0" xfId="58" applyFont="1" applyBorder="1" applyAlignment="1">
      <alignment horizontal="left" wrapText="1"/>
      <protection/>
    </xf>
    <xf numFmtId="168" fontId="6" fillId="0" borderId="0" xfId="56" applyNumberFormat="1" applyFont="1" applyBorder="1" applyProtection="1">
      <alignment/>
      <protection/>
    </xf>
    <xf numFmtId="165" fontId="6" fillId="0" borderId="0" xfId="56" applyNumberFormat="1" applyFont="1" applyBorder="1">
      <alignment/>
      <protection/>
    </xf>
    <xf numFmtId="0" fontId="10" fillId="0" borderId="0" xfId="58" applyFont="1" applyBorder="1" applyAlignment="1">
      <alignment wrapText="1"/>
      <protection/>
    </xf>
    <xf numFmtId="169" fontId="6" fillId="0" borderId="0" xfId="56" applyNumberFormat="1" applyFont="1" applyBorder="1" applyAlignment="1" applyProtection="1">
      <alignment horizontal="right"/>
      <protection/>
    </xf>
    <xf numFmtId="164" fontId="6" fillId="0" borderId="0" xfId="56" applyNumberFormat="1" applyFont="1" applyBorder="1" applyAlignment="1">
      <alignment horizontal="right"/>
      <protection/>
    </xf>
    <xf numFmtId="0" fontId="6" fillId="0" borderId="0" xfId="58" applyFont="1" applyBorder="1" applyAlignment="1">
      <alignment wrapText="1"/>
      <protection/>
    </xf>
    <xf numFmtId="0" fontId="11" fillId="0" borderId="0" xfId="58" applyFont="1" applyBorder="1" applyAlignment="1">
      <alignment horizontal="center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6" fillId="0" borderId="0" xfId="57" applyFont="1" applyBorder="1" applyAlignment="1">
      <alignment horizontal="center" wrapText="1"/>
      <protection/>
    </xf>
    <xf numFmtId="0" fontId="11" fillId="0" borderId="0" xfId="57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left" vertical="top" wrapText="1"/>
      <protection/>
    </xf>
    <xf numFmtId="0" fontId="11" fillId="0" borderId="0" xfId="56" applyFont="1" applyBorder="1" applyAlignment="1">
      <alignment horizontal="center" vertical="top" wrapText="1"/>
      <protection/>
    </xf>
    <xf numFmtId="0" fontId="11" fillId="0" borderId="0" xfId="56" applyFont="1" applyBorder="1" applyAlignment="1">
      <alignment horizontal="left" vertical="top" wrapText="1"/>
      <protection/>
    </xf>
    <xf numFmtId="1" fontId="6" fillId="0" borderId="0" xfId="44" applyNumberFormat="1" applyFont="1" applyBorder="1" applyAlignment="1">
      <alignment horizontal="center"/>
    </xf>
    <xf numFmtId="0" fontId="6" fillId="0" borderId="0" xfId="56" applyNumberFormat="1" applyFont="1" applyBorder="1">
      <alignment/>
      <protection/>
    </xf>
    <xf numFmtId="164" fontId="7" fillId="0" borderId="0" xfId="44" applyNumberFormat="1" applyFont="1" applyBorder="1" applyAlignment="1">
      <alignment horizontal="right"/>
    </xf>
    <xf numFmtId="164" fontId="7" fillId="0" borderId="0" xfId="56" applyNumberFormat="1" applyFont="1" applyBorder="1">
      <alignment/>
      <protection/>
    </xf>
    <xf numFmtId="164" fontId="7" fillId="0" borderId="0" xfId="44" applyNumberFormat="1" applyFont="1" applyBorder="1" applyAlignment="1">
      <alignment/>
    </xf>
    <xf numFmtId="164" fontId="6" fillId="0" borderId="0" xfId="44" applyNumberFormat="1" applyFont="1" applyBorder="1" applyAlignment="1">
      <alignment horizontal="right"/>
    </xf>
    <xf numFmtId="0" fontId="7" fillId="0" borderId="0" xfId="56" applyNumberFormat="1" applyFont="1" applyBorder="1" applyAlignment="1" quotePrefix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6" fillId="0" borderId="0" xfId="44" applyNumberFormat="1" applyFont="1" applyBorder="1" applyAlignment="1">
      <alignment/>
    </xf>
    <xf numFmtId="1" fontId="6" fillId="0" borderId="0" xfId="56" applyNumberFormat="1" applyFont="1" applyBorder="1">
      <alignment/>
      <protection/>
    </xf>
    <xf numFmtId="0" fontId="6" fillId="0" borderId="0" xfId="56" applyFont="1">
      <alignment/>
      <protection/>
    </xf>
    <xf numFmtId="3" fontId="6" fillId="0" borderId="0" xfId="44" applyNumberFormat="1" applyFont="1" applyAlignment="1">
      <alignment/>
    </xf>
    <xf numFmtId="4" fontId="6" fillId="0" borderId="0" xfId="44" applyNumberFormat="1" applyFont="1" applyAlignment="1">
      <alignment/>
    </xf>
    <xf numFmtId="4" fontId="6" fillId="0" borderId="0" xfId="56" applyNumberFormat="1" applyFont="1">
      <alignment/>
      <protection/>
    </xf>
    <xf numFmtId="4" fontId="2" fillId="0" borderId="0" xfId="56" applyNumberFormat="1" applyFont="1" applyAlignment="1">
      <alignment horizontal="left"/>
      <protection/>
    </xf>
    <xf numFmtId="170" fontId="6" fillId="0" borderId="0" xfId="44" applyFont="1" applyAlignment="1">
      <alignment/>
    </xf>
    <xf numFmtId="171" fontId="6" fillId="0" borderId="0" xfId="44" applyNumberFormat="1" applyFont="1" applyAlignment="1">
      <alignment/>
    </xf>
    <xf numFmtId="4" fontId="2" fillId="0" borderId="0" xfId="44" applyNumberFormat="1" applyFont="1" applyAlignment="1">
      <alignment horizontal="left"/>
    </xf>
    <xf numFmtId="170" fontId="6" fillId="0" borderId="0" xfId="44" applyFont="1" applyAlignment="1">
      <alignment horizontal="left"/>
    </xf>
    <xf numFmtId="0" fontId="13" fillId="0" borderId="0" xfId="56" applyFont="1" applyAlignment="1" quotePrefix="1">
      <alignment horizontal="left"/>
      <protection/>
    </xf>
    <xf numFmtId="3" fontId="8" fillId="0" borderId="0" xfId="44" applyNumberFormat="1" applyFont="1" applyAlignment="1">
      <alignment/>
    </xf>
    <xf numFmtId="4" fontId="8" fillId="0" borderId="0" xfId="44" applyNumberFormat="1" applyFont="1" applyAlignment="1">
      <alignment/>
    </xf>
    <xf numFmtId="4" fontId="8" fillId="0" borderId="0" xfId="56" applyNumberFormat="1" applyFont="1">
      <alignment/>
      <protection/>
    </xf>
    <xf numFmtId="4" fontId="14" fillId="0" borderId="0" xfId="44" applyNumberFormat="1" applyFont="1" applyAlignment="1">
      <alignment/>
    </xf>
    <xf numFmtId="170" fontId="8" fillId="0" borderId="0" xfId="44" applyFont="1" applyAlignment="1">
      <alignment/>
    </xf>
    <xf numFmtId="171" fontId="13" fillId="0" borderId="0" xfId="44" applyNumberFormat="1" applyFont="1" applyAlignment="1" quotePrefix="1">
      <alignment horizontal="left"/>
    </xf>
    <xf numFmtId="171" fontId="8" fillId="0" borderId="0" xfId="44" applyNumberFormat="1" applyFont="1" applyAlignment="1" quotePrefix="1">
      <alignment horizontal="left"/>
    </xf>
    <xf numFmtId="0" fontId="8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3" fontId="6" fillId="0" borderId="0" xfId="44" applyNumberFormat="1" applyFont="1" applyAlignment="1">
      <alignment horizontal="right"/>
    </xf>
    <xf numFmtId="4" fontId="6" fillId="0" borderId="0" xfId="44" applyNumberFormat="1" applyFont="1" applyAlignment="1">
      <alignment horizontal="right"/>
    </xf>
    <xf numFmtId="4" fontId="6" fillId="0" borderId="0" xfId="56" applyNumberFormat="1" applyFont="1" applyAlignment="1" quotePrefix="1">
      <alignment horizontal="right"/>
      <protection/>
    </xf>
    <xf numFmtId="170" fontId="6" fillId="0" borderId="0" xfId="44" applyFont="1" applyAlignment="1">
      <alignment horizontal="right"/>
    </xf>
    <xf numFmtId="171" fontId="6" fillId="0" borderId="0" xfId="44" applyNumberFormat="1" applyFont="1" applyAlignment="1">
      <alignment horizontal="right"/>
    </xf>
    <xf numFmtId="3" fontId="6" fillId="0" borderId="0" xfId="44" applyNumberFormat="1" applyFont="1" applyAlignment="1" quotePrefix="1">
      <alignment horizontal="right"/>
    </xf>
    <xf numFmtId="0" fontId="6" fillId="0" borderId="0" xfId="56" applyFont="1" applyAlignment="1">
      <alignment horizontal="left"/>
      <protection/>
    </xf>
    <xf numFmtId="4" fontId="6" fillId="0" borderId="0" xfId="56" applyNumberFormat="1" applyFont="1" applyAlignment="1">
      <alignment horizontal="right"/>
      <protection/>
    </xf>
    <xf numFmtId="172" fontId="6" fillId="0" borderId="0" xfId="56" applyNumberFormat="1" applyFont="1" applyAlignment="1">
      <alignment horizontal="left"/>
      <protection/>
    </xf>
    <xf numFmtId="170" fontId="6" fillId="0" borderId="0" xfId="44" applyNumberFormat="1" applyFont="1" applyAlignment="1">
      <alignment horizontal="right"/>
    </xf>
    <xf numFmtId="172" fontId="6" fillId="0" borderId="0" xfId="56" applyNumberFormat="1" applyFont="1" applyAlignment="1" quotePrefix="1">
      <alignment horizontal="left"/>
      <protection/>
    </xf>
    <xf numFmtId="170" fontId="6" fillId="0" borderId="0" xfId="44" applyFont="1" applyAlignment="1">
      <alignment horizontal="center"/>
    </xf>
    <xf numFmtId="4" fontId="6" fillId="0" borderId="0" xfId="56" applyNumberFormat="1" applyFont="1" applyProtection="1">
      <alignment/>
      <protection/>
    </xf>
    <xf numFmtId="4" fontId="6" fillId="0" borderId="0" xfId="44" applyNumberFormat="1" applyFont="1" applyAlignment="1" applyProtection="1">
      <alignment/>
      <protection/>
    </xf>
    <xf numFmtId="3" fontId="6" fillId="0" borderId="0" xfId="56" applyNumberFormat="1" applyFont="1">
      <alignment/>
      <protection/>
    </xf>
    <xf numFmtId="1" fontId="6" fillId="0" borderId="0" xfId="56" applyNumberFormat="1" applyFont="1">
      <alignment/>
      <protection/>
    </xf>
    <xf numFmtId="39" fontId="6" fillId="0" borderId="0" xfId="44" applyNumberFormat="1" applyFont="1" applyAlignment="1">
      <alignment horizontal="right"/>
    </xf>
    <xf numFmtId="39" fontId="6" fillId="0" borderId="0" xfId="44" applyNumberFormat="1" applyFont="1" applyAlignment="1">
      <alignment/>
    </xf>
    <xf numFmtId="4" fontId="6" fillId="0" borderId="0" xfId="56" applyNumberFormat="1" applyFont="1" applyBorder="1">
      <alignment/>
      <protection/>
    </xf>
    <xf numFmtId="167" fontId="6" fillId="0" borderId="0" xfId="56" applyNumberFormat="1" applyFont="1" applyAlignment="1">
      <alignment horizontal="left"/>
      <protection/>
    </xf>
    <xf numFmtId="0" fontId="10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0" fontId="5" fillId="0" borderId="0" xfId="56" applyFont="1" applyAlignment="1">
      <alignment horizontal="center"/>
      <protection/>
    </xf>
    <xf numFmtId="4" fontId="10" fillId="0" borderId="0" xfId="56" applyNumberFormat="1" applyFont="1">
      <alignment/>
      <protection/>
    </xf>
    <xf numFmtId="0" fontId="10" fillId="0" borderId="0" xfId="56" applyFont="1" applyAlignment="1">
      <alignment horizontal="right"/>
      <protection/>
    </xf>
    <xf numFmtId="0" fontId="10" fillId="0" borderId="0" xfId="56" applyNumberFormat="1" applyFont="1">
      <alignment/>
      <protection/>
    </xf>
    <xf numFmtId="0" fontId="15" fillId="0" borderId="0" xfId="56" applyFont="1" applyAlignment="1">
      <alignment horizontal="left"/>
      <protection/>
    </xf>
    <xf numFmtId="0" fontId="10" fillId="0" borderId="0" xfId="56" applyFont="1" applyAlignment="1" quotePrefix="1">
      <alignment horizontal="right"/>
      <protection/>
    </xf>
    <xf numFmtId="4" fontId="10" fillId="0" borderId="0" xfId="56" applyNumberFormat="1" applyFont="1" applyAlignment="1" quotePrefix="1">
      <alignment horizontal="right"/>
      <protection/>
    </xf>
    <xf numFmtId="0" fontId="10" fillId="0" borderId="0" xfId="56" applyFont="1" applyAlignment="1">
      <alignment horizontal="left"/>
      <protection/>
    </xf>
    <xf numFmtId="171" fontId="10" fillId="0" borderId="0" xfId="44" applyNumberFormat="1" applyFont="1" applyAlignment="1">
      <alignment/>
    </xf>
    <xf numFmtId="171" fontId="10" fillId="0" borderId="0" xfId="56" applyNumberFormat="1" applyFont="1">
      <alignment/>
      <protection/>
    </xf>
    <xf numFmtId="1" fontId="10" fillId="0" borderId="0" xfId="56" applyNumberFormat="1" applyFont="1">
      <alignment/>
      <protection/>
    </xf>
    <xf numFmtId="170" fontId="10" fillId="0" borderId="0" xfId="44" applyFont="1" applyAlignment="1">
      <alignment horizontal="left"/>
    </xf>
    <xf numFmtId="3" fontId="10" fillId="0" borderId="0" xfId="56" applyNumberFormat="1" applyFont="1">
      <alignment/>
      <protection/>
    </xf>
    <xf numFmtId="3" fontId="10" fillId="0" borderId="0" xfId="44" applyNumberFormat="1" applyFont="1" applyAlignment="1">
      <alignment/>
    </xf>
    <xf numFmtId="170" fontId="10" fillId="0" borderId="0" xfId="44" applyFont="1" applyAlignment="1">
      <alignment/>
    </xf>
    <xf numFmtId="4" fontId="10" fillId="0" borderId="0" xfId="44" applyNumberFormat="1" applyFont="1" applyAlignment="1">
      <alignment/>
    </xf>
    <xf numFmtId="164" fontId="10" fillId="0" borderId="0" xfId="56" applyNumberFormat="1" applyFont="1">
      <alignment/>
      <protection/>
    </xf>
    <xf numFmtId="164" fontId="10" fillId="0" borderId="0" xfId="44" applyNumberFormat="1" applyFont="1" applyAlignment="1">
      <alignment/>
    </xf>
    <xf numFmtId="171" fontId="10" fillId="0" borderId="0" xfId="44" applyNumberFormat="1" applyFont="1" applyAlignment="1">
      <alignment horizontal="center"/>
    </xf>
    <xf numFmtId="171" fontId="10" fillId="0" borderId="0" xfId="44" applyNumberFormat="1" applyFont="1" applyAlignment="1">
      <alignment horizontal="left"/>
    </xf>
    <xf numFmtId="0" fontId="10" fillId="0" borderId="0" xfId="56" applyFont="1" applyAlignment="1">
      <alignment horizontal="center"/>
      <protection/>
    </xf>
    <xf numFmtId="4" fontId="10" fillId="0" borderId="0" xfId="56" applyNumberFormat="1" applyFont="1" applyAlignment="1">
      <alignment horizontal="center"/>
      <protection/>
    </xf>
    <xf numFmtId="1" fontId="10" fillId="0" borderId="0" xfId="56" applyNumberFormat="1" applyFont="1" applyAlignment="1">
      <alignment horizontal="right"/>
      <protection/>
    </xf>
    <xf numFmtId="170" fontId="10" fillId="0" borderId="0" xfId="44" applyFont="1" applyAlignment="1">
      <alignment horizontal="center"/>
    </xf>
    <xf numFmtId="4" fontId="10" fillId="0" borderId="0" xfId="56" applyNumberFormat="1" applyFont="1" applyAlignment="1">
      <alignment horizontal="right"/>
      <protection/>
    </xf>
    <xf numFmtId="2" fontId="10" fillId="0" borderId="0" xfId="56" applyNumberFormat="1" applyFont="1">
      <alignment/>
      <protection/>
    </xf>
    <xf numFmtId="4" fontId="10" fillId="0" borderId="0" xfId="44" applyNumberFormat="1" applyFont="1" applyAlignment="1">
      <alignment horizontal="right"/>
    </xf>
    <xf numFmtId="2" fontId="10" fillId="0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amptl\Pe1\SALE\LAND%20S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97-offering"/>
      <sheetName val="August-97 Schedule A"/>
      <sheetName val="August97-offering "/>
      <sheetName val="November-97 Schedule A"/>
      <sheetName val="Nov97-transfer"/>
      <sheetName val="Nov97-offering"/>
      <sheetName val="February-98 Schedule A"/>
      <sheetName val="Feb98-transfer"/>
      <sheetName val="Feb98-offering"/>
      <sheetName val="May-98 Schedule A "/>
      <sheetName val="May98-transfer"/>
      <sheetName val="May98-offering"/>
      <sheetName val="Aug-98 Schedule A "/>
      <sheetName val="August98-transfer"/>
      <sheetName val="August98-offering"/>
      <sheetName val="Nov-98 Schedule A &amp; B"/>
      <sheetName val="Nov-98 transfer reservation (2)"/>
      <sheetName val="Nov-98 transfer leases"/>
      <sheetName val="Nov98-offering "/>
      <sheetName val="Nov98-offering reservation"/>
      <sheetName val="Feb 99 Schedule A"/>
      <sheetName val="Feb99-transfer "/>
      <sheetName val="Feb99-offering"/>
      <sheetName val="Aug 99 Schedule"/>
      <sheetName val="Aug99-transfer"/>
      <sheetName val="Aug99-offering"/>
      <sheetName val="Nov 99 Schedule"/>
      <sheetName val="Nov99-transfer"/>
      <sheetName val="Nov99-offering"/>
      <sheetName val="Feb 2000 Schedule"/>
      <sheetName val="Feb2000-transfer"/>
      <sheetName val="Feb2000-offering"/>
      <sheetName val="May 2000 Schedule"/>
      <sheetName val="May2000-transfer"/>
      <sheetName val="May2000-offering"/>
      <sheetName val="August2000-schedule"/>
      <sheetName val="August2000-transfer"/>
      <sheetName val="August2000-offering"/>
      <sheetName val="Nov 15 Schedule"/>
      <sheetName val="November2000-transfer"/>
      <sheetName val="November2000-offering"/>
      <sheetName val="Feb 14 Schedule A"/>
      <sheetName val="Feb 14 Schedule B"/>
      <sheetName val="Feb2001-transfer leases"/>
      <sheetName val="Feb2001-transfer reservation"/>
      <sheetName val="Feb2001-offering leases"/>
      <sheetName val="Feb2001-offering reservation"/>
      <sheetName val="May 16 Schedule"/>
      <sheetName val="May2001-transfer leases"/>
      <sheetName val="May2001-offering leases"/>
      <sheetName val="August 15 Schedule"/>
      <sheetName val="Aug2001-transfers leases"/>
      <sheetName val="Aug2001-offering leases"/>
      <sheetName val="November 14 Schedule"/>
      <sheetName val="Nov2001-transfers leases"/>
      <sheetName val="Nov2001-offering leases"/>
      <sheetName val="February 13"/>
      <sheetName val="Feb2002-transfers leases "/>
      <sheetName val="Feb2002-offering leases "/>
      <sheetName val="May 22"/>
      <sheetName val="May2002-transfer leases"/>
      <sheetName val="May2002-offering leases"/>
      <sheetName val="August2002-transfer leases"/>
      <sheetName val="August2002-offering leases"/>
      <sheetName val="November2002-transfer leases"/>
      <sheetName val="November2002-offering leases "/>
      <sheetName val="February2003-transfer lease"/>
      <sheetName val="Feb2003-transfer reservation"/>
      <sheetName val="February2003-offering lease"/>
      <sheetName val="Feb2003-offering reservation"/>
      <sheetName val="May2003-transfer lease"/>
      <sheetName val="May2003-offering lease"/>
      <sheetName val="Aug2003-transfer lease "/>
      <sheetName val="Aug2003-offering lease"/>
      <sheetName val="Nov2003-transfer lease  "/>
      <sheetName val="Nov2003-offering lease "/>
      <sheetName val="Feb2004-transfer lease   "/>
      <sheetName val="Feb2004-offering lease  "/>
      <sheetName val="May2004-transfer lease"/>
      <sheetName val="May2004-offering lease"/>
      <sheetName val="August2004-transfer lease"/>
      <sheetName val="August2004-offering lease"/>
      <sheetName val="November2004-transfer lease"/>
      <sheetName val="November2004-offering lease "/>
      <sheetName val="February2005-transfer lease"/>
      <sheetName val="February2005-offering lease"/>
      <sheetName val="May2005-transfer lease "/>
      <sheetName val="May2005-transfer reservation"/>
      <sheetName val="May2005-offering lease "/>
      <sheetName val="May2005-offering reservation"/>
      <sheetName val="August2005-transfer lease"/>
      <sheetName val="August2005-offering lease"/>
      <sheetName val="November2005-transfer lease"/>
      <sheetName val="November2005-offering lease"/>
      <sheetName val="February2006-transfer lease"/>
      <sheetName val="February2006-offering lease"/>
      <sheetName val="May 2006-transfer lease"/>
      <sheetName val="May 2006-offering lease"/>
      <sheetName val="Aug 2006-transfer lease"/>
      <sheetName val="Aug 2006-offering lease "/>
      <sheetName val="Nov 2006-transfer lease "/>
      <sheetName val="Nov 2006-offering lease  "/>
      <sheetName val="Feb 2007-transfer lease"/>
      <sheetName val="Feb 2007-offering lease"/>
      <sheetName val="May 2007-transfer lease"/>
      <sheetName val="May 2007-offering lease"/>
      <sheetName val="Aug 2007 - Transfer lease"/>
      <sheetName val="Aug 2007 - Offering lease"/>
      <sheetName val="Nov 2007 - Transfer lease"/>
      <sheetName val="Nov 2007 - Offering lease"/>
      <sheetName val="FEB 2008 - Transfer lease"/>
      <sheetName val="FEB 2008 - Offering lease"/>
      <sheetName val="MAY 2008 - Transfer lease"/>
      <sheetName val="MAY 2008 - Offering lease"/>
      <sheetName val="Aug 2008 - Transfer Lease"/>
      <sheetName val="Aug 2008 - Offering Lease"/>
      <sheetName val="Nov 2008 - Transfer Lease "/>
      <sheetName val="Nov 2008 - Offering Lease "/>
      <sheetName val="Feb 2009 - Transfer Lease"/>
      <sheetName val="Feb 2009 - Offering Lease"/>
      <sheetName val="May 2009 - Transfer Lease "/>
      <sheetName val="May 2009 - Offering Lease"/>
      <sheetName val="Aug 2009 - Transfer Lease  "/>
      <sheetName val="Aug 2009 - Offering Lease "/>
      <sheetName val="Nov 2009 - Transfer Lease   "/>
      <sheetName val="Nov 2009 - Offering Lease  "/>
      <sheetName val="Feb 2010 Transfer Lease"/>
      <sheetName val="Feb 2010 Offering Lease"/>
      <sheetName val="May 2010 Transfer Lease "/>
      <sheetName val="May 2010 Offering Lease"/>
      <sheetName val="bid exp"/>
      <sheetName val="Aug 2010 Transfer Lease"/>
      <sheetName val="Aug 2010-transfer reservatio"/>
      <sheetName val="Aug 2010 Offering Lease"/>
      <sheetName val="Aug 2010-offering reservatio"/>
      <sheetName val="Nov 2010 Transfer Lease"/>
      <sheetName val="Nov 2010 Offering Lease"/>
      <sheetName val="Feb 2011 Transfer Lease"/>
      <sheetName val="Feb 2011 Offering Lease"/>
      <sheetName val="May 2011 Transfer lease"/>
      <sheetName val="May 2011 Offering Lease"/>
      <sheetName val="August 2011 Transfer lease "/>
      <sheetName val="August 2011 Offering Lease"/>
      <sheetName val="November 2011 Transfer Lease"/>
      <sheetName val="November 2011 Offering Lease"/>
      <sheetName val="Feb 8, 2012 Transfer Lease"/>
      <sheetName val="Feb 8, 2012 Offering Lease"/>
      <sheetName val="May 9, 2012 Transfer Lease"/>
      <sheetName val="May 9, 2012 Offering Lease"/>
      <sheetName val="bid lease"/>
      <sheetName val="August 8, 2012 Transfer Lease"/>
      <sheetName val="August 8, 2012 Offering Lease"/>
      <sheetName val="stat-date"/>
      <sheetName val="stat-year"/>
      <sheetName val="chart-info 1"/>
      <sheetName val="chart-info 2"/>
      <sheetName val="chart-info 3"/>
      <sheetName val="chart-info 4"/>
      <sheetName val="chart-1"/>
      <sheetName val="chart 2"/>
      <sheetName val="chart 3"/>
      <sheetName val="Chart4"/>
      <sheetName val="Sheet1"/>
      <sheetName val="Current"/>
    </sheetNames>
    <sheetDataSet>
      <sheetData sheetId="0">
        <row r="269">
          <cell r="I269">
            <v>1069153.5799999996</v>
          </cell>
          <cell r="M269">
            <v>1147798.6149999998</v>
          </cell>
        </row>
        <row r="274">
          <cell r="F274">
            <v>98</v>
          </cell>
        </row>
        <row r="276">
          <cell r="F276">
            <v>11270.01</v>
          </cell>
        </row>
      </sheetData>
      <sheetData sheetId="2">
        <row r="94">
          <cell r="F94">
            <v>4128</v>
          </cell>
          <cell r="H94">
            <v>568446.48</v>
          </cell>
          <cell r="L94">
            <v>596894.48</v>
          </cell>
        </row>
        <row r="102">
          <cell r="E102">
            <v>35</v>
          </cell>
        </row>
      </sheetData>
      <sheetData sheetId="5">
        <row r="64">
          <cell r="F64">
            <v>4032</v>
          </cell>
          <cell r="H64">
            <v>350619.9199999999</v>
          </cell>
          <cell r="I64">
            <v>86.95930555555553</v>
          </cell>
        </row>
        <row r="67">
          <cell r="H67">
            <v>373931.9199999999</v>
          </cell>
        </row>
        <row r="70">
          <cell r="E70">
            <v>23</v>
          </cell>
        </row>
      </sheetData>
      <sheetData sheetId="8">
        <row r="56">
          <cell r="F56">
            <v>1744</v>
          </cell>
          <cell r="H56">
            <v>104100.39999999998</v>
          </cell>
          <cell r="I56">
            <v>59.69059633027522</v>
          </cell>
          <cell r="J56">
            <v>7200</v>
          </cell>
          <cell r="K56">
            <v>6104</v>
          </cell>
        </row>
        <row r="59">
          <cell r="H59">
            <v>117404.39999999998</v>
          </cell>
        </row>
        <row r="62">
          <cell r="E62">
            <v>18</v>
          </cell>
        </row>
      </sheetData>
      <sheetData sheetId="11">
        <row r="46">
          <cell r="F46">
            <v>763.7</v>
          </cell>
          <cell r="H46">
            <v>74601.54000000001</v>
          </cell>
          <cell r="I46">
            <v>97.68435249443499</v>
          </cell>
          <cell r="J46">
            <v>4800</v>
          </cell>
          <cell r="K46">
            <v>2672.95</v>
          </cell>
        </row>
        <row r="49">
          <cell r="H49">
            <v>82074.49</v>
          </cell>
        </row>
        <row r="52">
          <cell r="E52">
            <v>12</v>
          </cell>
        </row>
      </sheetData>
      <sheetData sheetId="14">
        <row r="56">
          <cell r="F56">
            <v>1248</v>
          </cell>
          <cell r="H56">
            <v>109410.32</v>
          </cell>
          <cell r="I56">
            <v>87.66852564102565</v>
          </cell>
          <cell r="J56">
            <v>7200</v>
          </cell>
          <cell r="K56">
            <v>4368</v>
          </cell>
        </row>
        <row r="59">
          <cell r="H59">
            <v>120978.32</v>
          </cell>
        </row>
        <row r="61">
          <cell r="E61">
            <v>18</v>
          </cell>
        </row>
      </sheetData>
      <sheetData sheetId="18">
        <row r="32">
          <cell r="F32">
            <v>464</v>
          </cell>
          <cell r="H32">
            <v>19973</v>
          </cell>
          <cell r="I32">
            <v>43.04525862068966</v>
          </cell>
          <cell r="J32">
            <v>2400</v>
          </cell>
          <cell r="K32">
            <v>1624</v>
          </cell>
        </row>
        <row r="35">
          <cell r="H35">
            <v>23997</v>
          </cell>
        </row>
        <row r="37">
          <cell r="E37">
            <v>6</v>
          </cell>
        </row>
      </sheetData>
      <sheetData sheetId="22">
        <row r="44">
          <cell r="F44">
            <v>1600</v>
          </cell>
          <cell r="H44">
            <v>52651.73</v>
          </cell>
          <cell r="I44">
            <v>32.90733125</v>
          </cell>
          <cell r="J44">
            <v>4400</v>
          </cell>
          <cell r="K44">
            <v>5600</v>
          </cell>
        </row>
        <row r="47">
          <cell r="H47">
            <v>62651.73</v>
          </cell>
        </row>
        <row r="49">
          <cell r="E49">
            <v>11</v>
          </cell>
        </row>
      </sheetData>
      <sheetData sheetId="25">
        <row r="25">
          <cell r="F25">
            <v>672</v>
          </cell>
          <cell r="H25">
            <v>66816.62</v>
          </cell>
          <cell r="I25">
            <v>99.42949404761904</v>
          </cell>
          <cell r="J25">
            <v>2400</v>
          </cell>
          <cell r="K25">
            <v>2352</v>
          </cell>
        </row>
        <row r="28">
          <cell r="H28">
            <v>71568.62</v>
          </cell>
        </row>
        <row r="30">
          <cell r="E30">
            <v>6</v>
          </cell>
        </row>
      </sheetData>
      <sheetData sheetId="28">
        <row r="33">
          <cell r="F33">
            <v>1785.67</v>
          </cell>
          <cell r="H33">
            <v>276001.15</v>
          </cell>
          <cell r="I33">
            <v>154.56447719903454</v>
          </cell>
          <cell r="J33">
            <v>2400</v>
          </cell>
          <cell r="K33">
            <v>6249.844999999999</v>
          </cell>
        </row>
        <row r="36">
          <cell r="H36">
            <v>284650.995</v>
          </cell>
        </row>
        <row r="38">
          <cell r="E38">
            <v>6</v>
          </cell>
        </row>
      </sheetData>
      <sheetData sheetId="31">
        <row r="51">
          <cell r="F51">
            <v>2246.7400000000002</v>
          </cell>
          <cell r="H51">
            <v>252179.85</v>
          </cell>
          <cell r="I51">
            <v>112.2425603318586</v>
          </cell>
          <cell r="J51">
            <v>7600</v>
          </cell>
          <cell r="K51">
            <v>7863.59</v>
          </cell>
        </row>
        <row r="53">
          <cell r="H53">
            <v>267643.44</v>
          </cell>
        </row>
        <row r="55">
          <cell r="E55">
            <v>19</v>
          </cell>
        </row>
      </sheetData>
      <sheetData sheetId="34">
        <row r="35">
          <cell r="F35">
            <v>704</v>
          </cell>
          <cell r="H35">
            <v>37952</v>
          </cell>
          <cell r="I35">
            <v>53.90909090909091</v>
          </cell>
          <cell r="J35">
            <v>2400</v>
          </cell>
          <cell r="K35">
            <v>2464</v>
          </cell>
        </row>
        <row r="37">
          <cell r="H37">
            <v>42816</v>
          </cell>
        </row>
        <row r="39">
          <cell r="E39">
            <v>6</v>
          </cell>
        </row>
      </sheetData>
      <sheetData sheetId="37">
        <row r="43">
          <cell r="F43">
            <v>1264</v>
          </cell>
          <cell r="H43">
            <v>80225.01999999999</v>
          </cell>
          <cell r="I43">
            <v>63.469161392405056</v>
          </cell>
          <cell r="J43">
            <v>6400</v>
          </cell>
          <cell r="K43">
            <v>4424</v>
          </cell>
        </row>
        <row r="45">
          <cell r="H45">
            <v>91049.01999999999</v>
          </cell>
        </row>
        <row r="47">
          <cell r="E47">
            <v>16</v>
          </cell>
        </row>
      </sheetData>
      <sheetData sheetId="40">
        <row r="51">
          <cell r="F51">
            <v>958.0400000000001</v>
          </cell>
          <cell r="H51">
            <v>102389.84</v>
          </cell>
          <cell r="I51">
            <v>106.87428499853867</v>
          </cell>
          <cell r="J51">
            <v>6800</v>
          </cell>
          <cell r="K51">
            <v>3353.15</v>
          </cell>
        </row>
        <row r="53">
          <cell r="H53">
            <v>112542.98999999999</v>
          </cell>
        </row>
        <row r="54">
          <cell r="E54">
            <v>17</v>
          </cell>
        </row>
      </sheetData>
      <sheetData sheetId="45">
        <row r="113">
          <cell r="F113">
            <v>3760</v>
          </cell>
          <cell r="H113">
            <v>399334.4</v>
          </cell>
          <cell r="I113">
            <v>106.20595744680851</v>
          </cell>
          <cell r="J113">
            <v>16400</v>
          </cell>
          <cell r="K113">
            <v>13160</v>
          </cell>
        </row>
        <row r="115">
          <cell r="H115">
            <v>428894.4</v>
          </cell>
        </row>
        <row r="116">
          <cell r="E116">
            <v>41</v>
          </cell>
        </row>
      </sheetData>
      <sheetData sheetId="46">
        <row r="160">
          <cell r="F160">
            <v>12287.08</v>
          </cell>
          <cell r="H160">
            <v>181426.09</v>
          </cell>
          <cell r="I160">
            <v>14.765598498585506</v>
          </cell>
          <cell r="J160">
            <v>2000</v>
          </cell>
          <cell r="K160">
            <v>43004.79</v>
          </cell>
        </row>
        <row r="162">
          <cell r="H162">
            <v>226430.88</v>
          </cell>
        </row>
        <row r="163">
          <cell r="E163">
            <v>5</v>
          </cell>
        </row>
      </sheetData>
      <sheetData sheetId="49">
        <row r="99">
          <cell r="F99">
            <v>4864</v>
          </cell>
          <cell r="H99">
            <v>256794.8000000001</v>
          </cell>
          <cell r="I99">
            <v>52.7949835526316</v>
          </cell>
          <cell r="J99">
            <v>18000</v>
          </cell>
          <cell r="K99">
            <v>17024</v>
          </cell>
        </row>
        <row r="101">
          <cell r="H101">
            <v>291818.8000000001</v>
          </cell>
        </row>
        <row r="102">
          <cell r="E102">
            <v>45</v>
          </cell>
        </row>
      </sheetData>
      <sheetData sheetId="52">
        <row r="30">
          <cell r="F30">
            <v>656</v>
          </cell>
          <cell r="H30">
            <v>37864.79</v>
          </cell>
          <cell r="I30">
            <v>57.72071646341463</v>
          </cell>
          <cell r="J30">
            <v>4000</v>
          </cell>
          <cell r="K30">
            <v>2296</v>
          </cell>
        </row>
        <row r="32">
          <cell r="H32">
            <v>44160.79</v>
          </cell>
        </row>
        <row r="33">
          <cell r="E33">
            <v>10</v>
          </cell>
        </row>
      </sheetData>
      <sheetData sheetId="55">
        <row r="14">
          <cell r="F14">
            <v>64</v>
          </cell>
          <cell r="H14">
            <v>9634.01</v>
          </cell>
          <cell r="I14">
            <v>150.53140625</v>
          </cell>
          <cell r="J14">
            <v>400</v>
          </cell>
          <cell r="K14">
            <v>224</v>
          </cell>
        </row>
        <row r="16">
          <cell r="H16">
            <v>10258.01</v>
          </cell>
        </row>
        <row r="17">
          <cell r="E17">
            <v>1</v>
          </cell>
        </row>
      </sheetData>
      <sheetData sheetId="58">
        <row r="17">
          <cell r="F17">
            <v>96</v>
          </cell>
          <cell r="H17">
            <v>4333</v>
          </cell>
          <cell r="I17">
            <v>45.135416666666664</v>
          </cell>
          <cell r="J17">
            <v>800</v>
          </cell>
          <cell r="K17">
            <v>336</v>
          </cell>
        </row>
        <row r="19">
          <cell r="H19">
            <v>5469</v>
          </cell>
        </row>
        <row r="20">
          <cell r="E20">
            <v>2</v>
          </cell>
        </row>
      </sheetData>
      <sheetData sheetId="61">
        <row r="47">
          <cell r="F47">
            <v>448</v>
          </cell>
          <cell r="H47">
            <v>3646.9300000000007</v>
          </cell>
          <cell r="I47">
            <v>8.140468750000002</v>
          </cell>
          <cell r="J47">
            <v>2800</v>
          </cell>
          <cell r="K47">
            <v>1568</v>
          </cell>
        </row>
        <row r="49">
          <cell r="H49">
            <v>8014.93</v>
          </cell>
        </row>
        <row r="50">
          <cell r="E50">
            <v>7</v>
          </cell>
        </row>
      </sheetData>
      <sheetData sheetId="63">
        <row r="34">
          <cell r="F34">
            <v>768</v>
          </cell>
          <cell r="H34">
            <v>96170.46</v>
          </cell>
          <cell r="I34">
            <v>125.22195312500001</v>
          </cell>
          <cell r="J34">
            <v>2800</v>
          </cell>
          <cell r="K34">
            <v>2688</v>
          </cell>
        </row>
        <row r="36">
          <cell r="H36">
            <v>101658.46</v>
          </cell>
        </row>
        <row r="37">
          <cell r="E37">
            <v>7</v>
          </cell>
        </row>
      </sheetData>
      <sheetData sheetId="65">
        <row r="48">
          <cell r="F48">
            <v>1408</v>
          </cell>
          <cell r="H48">
            <v>107806.88</v>
          </cell>
          <cell r="I48">
            <v>76.56738636363637</v>
          </cell>
          <cell r="J48">
            <v>7200</v>
          </cell>
          <cell r="K48">
            <v>4928</v>
          </cell>
        </row>
        <row r="50">
          <cell r="H50">
            <v>119934.88</v>
          </cell>
        </row>
        <row r="51">
          <cell r="E51">
            <v>18</v>
          </cell>
        </row>
      </sheetData>
      <sheetData sheetId="68">
        <row r="41">
          <cell r="F41">
            <v>960</v>
          </cell>
          <cell r="H41">
            <v>112981</v>
          </cell>
          <cell r="I41">
            <v>117.68854166666667</v>
          </cell>
          <cell r="J41">
            <v>3200</v>
          </cell>
          <cell r="K41">
            <v>3360</v>
          </cell>
        </row>
        <row r="43">
          <cell r="H43">
            <v>119541</v>
          </cell>
        </row>
        <row r="44">
          <cell r="E44">
            <v>8</v>
          </cell>
        </row>
      </sheetData>
      <sheetData sheetId="71">
        <row r="85">
          <cell r="F85">
            <v>2736</v>
          </cell>
          <cell r="H85">
            <v>119042.20000000007</v>
          </cell>
          <cell r="I85">
            <v>43.50957602339184</v>
          </cell>
          <cell r="J85">
            <v>10000</v>
          </cell>
          <cell r="K85">
            <v>9576</v>
          </cell>
        </row>
        <row r="87">
          <cell r="H87">
            <v>138618.20000000007</v>
          </cell>
        </row>
        <row r="88">
          <cell r="E88">
            <v>25</v>
          </cell>
        </row>
      </sheetData>
      <sheetData sheetId="73">
        <row r="28">
          <cell r="F28">
            <v>272</v>
          </cell>
          <cell r="H28">
            <v>34682</v>
          </cell>
          <cell r="I28">
            <v>127.50735294117646</v>
          </cell>
          <cell r="J28">
            <v>2800</v>
          </cell>
          <cell r="K28">
            <v>952</v>
          </cell>
        </row>
        <row r="30">
          <cell r="H30">
            <v>38434</v>
          </cell>
        </row>
        <row r="31">
          <cell r="E31">
            <v>7</v>
          </cell>
        </row>
      </sheetData>
      <sheetData sheetId="75">
        <row r="26">
          <cell r="F26">
            <v>448</v>
          </cell>
          <cell r="H26">
            <v>27743</v>
          </cell>
          <cell r="I26">
            <v>61.926339285714285</v>
          </cell>
          <cell r="J26">
            <v>3200</v>
          </cell>
          <cell r="K26">
            <v>1568</v>
          </cell>
        </row>
        <row r="28">
          <cell r="H28">
            <v>32511</v>
          </cell>
        </row>
        <row r="29">
          <cell r="E29">
            <v>8</v>
          </cell>
        </row>
      </sheetData>
      <sheetData sheetId="77">
        <row r="14">
          <cell r="F14">
            <v>64</v>
          </cell>
          <cell r="H14">
            <v>10048</v>
          </cell>
          <cell r="I14">
            <v>157</v>
          </cell>
          <cell r="J14">
            <v>400</v>
          </cell>
          <cell r="K14">
            <v>224</v>
          </cell>
        </row>
        <row r="16">
          <cell r="H16">
            <v>10672</v>
          </cell>
        </row>
        <row r="17">
          <cell r="E17">
            <v>1</v>
          </cell>
        </row>
      </sheetData>
      <sheetData sheetId="79">
        <row r="66">
          <cell r="F66">
            <v>2080</v>
          </cell>
          <cell r="H66">
            <v>122089.52</v>
          </cell>
          <cell r="I66">
            <v>58.69688461538462</v>
          </cell>
          <cell r="J66">
            <v>9600</v>
          </cell>
          <cell r="K66">
            <v>7280</v>
          </cell>
        </row>
        <row r="68">
          <cell r="H68">
            <v>138969.52000000002</v>
          </cell>
        </row>
        <row r="69">
          <cell r="E69">
            <v>24</v>
          </cell>
        </row>
      </sheetData>
      <sheetData sheetId="81">
        <row r="161">
          <cell r="F161">
            <v>11893.39</v>
          </cell>
          <cell r="H161">
            <v>1114624.5000000002</v>
          </cell>
          <cell r="I161">
            <v>93.71798116432744</v>
          </cell>
          <cell r="J161">
            <v>29200</v>
          </cell>
          <cell r="K161">
            <v>41626.865</v>
          </cell>
        </row>
        <row r="163">
          <cell r="H163">
            <v>1185451.3650000002</v>
          </cell>
        </row>
        <row r="164">
          <cell r="E164">
            <v>73</v>
          </cell>
        </row>
      </sheetData>
      <sheetData sheetId="83">
        <row r="27">
          <cell r="F27">
            <v>1312</v>
          </cell>
          <cell r="H27">
            <v>41209</v>
          </cell>
          <cell r="I27">
            <v>31.409298780487806</v>
          </cell>
          <cell r="J27">
            <v>2400</v>
          </cell>
          <cell r="K27">
            <v>4592</v>
          </cell>
        </row>
        <row r="29">
          <cell r="H29">
            <v>48201</v>
          </cell>
        </row>
        <row r="30">
          <cell r="E30">
            <v>6</v>
          </cell>
        </row>
      </sheetData>
      <sheetData sheetId="85">
        <row r="142">
          <cell r="F142">
            <v>8108.070000000001</v>
          </cell>
          <cell r="H142">
            <v>595826.0399999999</v>
          </cell>
          <cell r="I142">
            <v>73.4855569821178</v>
          </cell>
          <cell r="J142">
            <v>16400</v>
          </cell>
          <cell r="K142">
            <v>28378.26</v>
          </cell>
        </row>
        <row r="144">
          <cell r="H144">
            <v>640604.2999999999</v>
          </cell>
        </row>
        <row r="145">
          <cell r="E145">
            <v>41</v>
          </cell>
        </row>
      </sheetData>
      <sheetData sheetId="88">
        <row r="395">
          <cell r="F395">
            <v>38343.79</v>
          </cell>
          <cell r="H395">
            <v>2364441.0099999984</v>
          </cell>
          <cell r="I395">
            <v>61.664248891411056</v>
          </cell>
          <cell r="J395">
            <v>35200</v>
          </cell>
          <cell r="K395">
            <v>134203.265</v>
          </cell>
        </row>
        <row r="397">
          <cell r="H397">
            <v>2533844.2749999985</v>
          </cell>
        </row>
        <row r="398">
          <cell r="E398">
            <v>88</v>
          </cell>
        </row>
      </sheetData>
      <sheetData sheetId="89">
        <row r="52">
          <cell r="F52">
            <v>2655.9</v>
          </cell>
          <cell r="H52">
            <v>98268.3</v>
          </cell>
          <cell r="I52">
            <v>37</v>
          </cell>
          <cell r="J52">
            <v>800</v>
          </cell>
          <cell r="K52">
            <v>9295.650000000001</v>
          </cell>
        </row>
        <row r="54">
          <cell r="H54">
            <v>108363.95000000001</v>
          </cell>
        </row>
        <row r="55">
          <cell r="E55">
            <v>2</v>
          </cell>
        </row>
      </sheetData>
      <sheetData sheetId="91">
        <row r="179">
          <cell r="F179">
            <v>10461.52</v>
          </cell>
          <cell r="H179">
            <v>801286.52</v>
          </cell>
          <cell r="I179">
            <v>76.5936995771169</v>
          </cell>
          <cell r="J179">
            <v>33200</v>
          </cell>
          <cell r="K179">
            <v>36615.32</v>
          </cell>
        </row>
        <row r="181">
          <cell r="H181">
            <v>871101.84</v>
          </cell>
        </row>
        <row r="182">
          <cell r="E182">
            <v>83</v>
          </cell>
        </row>
      </sheetData>
      <sheetData sheetId="93">
        <row r="173">
          <cell r="F173">
            <v>8668.619999999999</v>
          </cell>
          <cell r="H173">
            <v>1913042.379999999</v>
          </cell>
          <cell r="I173">
            <v>220.68592001956472</v>
          </cell>
          <cell r="J173">
            <v>32400</v>
          </cell>
          <cell r="K173">
            <v>30340.17</v>
          </cell>
        </row>
        <row r="176">
          <cell r="H176">
            <v>1975782.5499999989</v>
          </cell>
        </row>
        <row r="177">
          <cell r="E177">
            <v>81</v>
          </cell>
        </row>
        <row r="183">
          <cell r="F183">
            <v>8668.619999999999</v>
          </cell>
        </row>
      </sheetData>
      <sheetData sheetId="95">
        <row r="101">
          <cell r="F101">
            <v>3474.73</v>
          </cell>
          <cell r="H101">
            <v>893639.9699999999</v>
          </cell>
          <cell r="I101">
            <v>257.18256382510293</v>
          </cell>
          <cell r="J101">
            <v>14800</v>
          </cell>
          <cell r="K101">
            <v>12161.555</v>
          </cell>
        </row>
        <row r="104">
          <cell r="H104">
            <v>920601.5249999999</v>
          </cell>
        </row>
        <row r="105">
          <cell r="E105">
            <v>37</v>
          </cell>
        </row>
      </sheetData>
      <sheetData sheetId="97">
        <row r="105">
          <cell r="F105">
            <v>5990.74</v>
          </cell>
          <cell r="H105">
            <v>794823.6399999999</v>
          </cell>
          <cell r="I105">
            <v>132.67536898613525</v>
          </cell>
          <cell r="J105">
            <v>18800</v>
          </cell>
          <cell r="K105">
            <v>20967.59</v>
          </cell>
        </row>
        <row r="107">
          <cell r="H107">
            <v>834591.2299999999</v>
          </cell>
        </row>
        <row r="108">
          <cell r="E108">
            <v>47</v>
          </cell>
        </row>
      </sheetData>
      <sheetData sheetId="99">
        <row r="54">
          <cell r="F54">
            <v>1824</v>
          </cell>
          <cell r="H54">
            <v>306266.83999999997</v>
          </cell>
          <cell r="I54">
            <v>167.90945175438594</v>
          </cell>
          <cell r="J54">
            <v>8800</v>
          </cell>
          <cell r="K54">
            <v>6384</v>
          </cell>
        </row>
        <row r="56">
          <cell r="H56">
            <v>321450.83999999997</v>
          </cell>
        </row>
        <row r="57">
          <cell r="E57">
            <v>22</v>
          </cell>
        </row>
      </sheetData>
      <sheetData sheetId="101">
        <row r="54">
          <cell r="F54">
            <v>1488</v>
          </cell>
          <cell r="H54">
            <v>195391.6</v>
          </cell>
          <cell r="J54">
            <v>5200</v>
          </cell>
          <cell r="K54">
            <v>5208</v>
          </cell>
        </row>
        <row r="56">
          <cell r="H56">
            <v>205799.6</v>
          </cell>
        </row>
        <row r="58">
          <cell r="E58">
            <v>13</v>
          </cell>
        </row>
      </sheetData>
      <sheetData sheetId="103">
        <row r="35">
          <cell r="F35">
            <v>896</v>
          </cell>
          <cell r="H35">
            <v>10853</v>
          </cell>
          <cell r="I35">
            <v>12.112723214285714</v>
          </cell>
          <cell r="J35">
            <v>5200</v>
          </cell>
          <cell r="K35">
            <v>3136</v>
          </cell>
        </row>
        <row r="37">
          <cell r="H37">
            <v>19189</v>
          </cell>
        </row>
        <row r="39">
          <cell r="E39">
            <v>13</v>
          </cell>
        </row>
      </sheetData>
      <sheetData sheetId="105">
        <row r="33">
          <cell r="F33">
            <v>713.96</v>
          </cell>
          <cell r="H33">
            <v>75882</v>
          </cell>
          <cell r="I33">
            <v>106.28326516891703</v>
          </cell>
          <cell r="J33">
            <v>4800</v>
          </cell>
          <cell r="K33">
            <v>2498.8599999999997</v>
          </cell>
        </row>
        <row r="35">
          <cell r="H35">
            <v>83180.86</v>
          </cell>
        </row>
        <row r="37">
          <cell r="E37">
            <v>12</v>
          </cell>
        </row>
      </sheetData>
      <sheetData sheetId="107">
        <row r="83">
          <cell r="F83">
            <v>7007.879999999999</v>
          </cell>
          <cell r="H83">
            <v>152334.90000000002</v>
          </cell>
          <cell r="I83">
            <v>21.737658179078416</v>
          </cell>
          <cell r="J83">
            <v>11600</v>
          </cell>
          <cell r="K83">
            <v>24527.62</v>
          </cell>
        </row>
        <row r="85">
          <cell r="H85">
            <v>188462.52000000002</v>
          </cell>
        </row>
        <row r="87">
          <cell r="E87">
            <v>29</v>
          </cell>
        </row>
      </sheetData>
      <sheetData sheetId="109">
        <row r="30">
          <cell r="F30">
            <v>912</v>
          </cell>
          <cell r="H30">
            <v>86782.66</v>
          </cell>
          <cell r="I30">
            <v>95.1564254385965</v>
          </cell>
          <cell r="J30">
            <v>3200</v>
          </cell>
          <cell r="K30">
            <v>3192</v>
          </cell>
        </row>
        <row r="32">
          <cell r="H32">
            <v>93174.66</v>
          </cell>
        </row>
        <row r="34">
          <cell r="E34">
            <v>8</v>
          </cell>
        </row>
      </sheetData>
      <sheetData sheetId="111">
        <row r="78">
          <cell r="F78">
            <v>2924.61</v>
          </cell>
          <cell r="H78">
            <v>195168.0699999998</v>
          </cell>
          <cell r="I78">
            <v>66.73302423229073</v>
          </cell>
          <cell r="J78">
            <v>13200</v>
          </cell>
          <cell r="K78">
            <v>10236.154999999999</v>
          </cell>
        </row>
        <row r="80">
          <cell r="H80">
            <v>218604.2249999998</v>
          </cell>
        </row>
        <row r="82">
          <cell r="E82">
            <v>33</v>
          </cell>
        </row>
      </sheetData>
      <sheetData sheetId="113">
        <row r="59">
          <cell r="F59">
            <v>1536</v>
          </cell>
          <cell r="H59">
            <v>1495766.3900000001</v>
          </cell>
          <cell r="I59">
            <v>973.8062434895834</v>
          </cell>
          <cell r="J59">
            <v>9200</v>
          </cell>
          <cell r="K59">
            <v>5376</v>
          </cell>
        </row>
        <row r="61">
          <cell r="H61">
            <v>1510342.3900000001</v>
          </cell>
        </row>
        <row r="63">
          <cell r="E63">
            <v>23</v>
          </cell>
        </row>
      </sheetData>
      <sheetData sheetId="115">
        <row r="115">
          <cell r="F115">
            <v>3616</v>
          </cell>
          <cell r="H115">
            <v>2346441.76</v>
          </cell>
          <cell r="I115">
            <v>648.9053539823008</v>
          </cell>
          <cell r="J115">
            <v>20400</v>
          </cell>
          <cell r="K115">
            <v>12656</v>
          </cell>
        </row>
        <row r="117">
          <cell r="H117">
            <v>2379497.76</v>
          </cell>
        </row>
        <row r="119">
          <cell r="E119">
            <v>51</v>
          </cell>
        </row>
      </sheetData>
      <sheetData sheetId="117">
        <row r="107">
          <cell r="F107">
            <v>5617.4</v>
          </cell>
          <cell r="H107">
            <v>892088.6600000001</v>
          </cell>
          <cell r="I107">
            <v>158.80810695339486</v>
          </cell>
          <cell r="J107">
            <v>18800</v>
          </cell>
          <cell r="K107">
            <v>19660.9</v>
          </cell>
        </row>
        <row r="109">
          <cell r="H109">
            <v>930549.5600000002</v>
          </cell>
        </row>
        <row r="111">
          <cell r="E111">
            <v>47</v>
          </cell>
        </row>
      </sheetData>
      <sheetData sheetId="119">
        <row r="105">
          <cell r="F105">
            <v>5559.123</v>
          </cell>
          <cell r="H105">
            <v>393492.91</v>
          </cell>
          <cell r="I105">
            <v>70.78327103034057</v>
          </cell>
          <cell r="J105">
            <v>16000</v>
          </cell>
          <cell r="K105">
            <v>19456.930500000002</v>
          </cell>
        </row>
        <row r="107">
          <cell r="H107">
            <v>428949.8405</v>
          </cell>
        </row>
        <row r="109">
          <cell r="E109">
            <v>40</v>
          </cell>
        </row>
        <row r="115">
          <cell r="F115">
            <v>5559.123</v>
          </cell>
        </row>
      </sheetData>
      <sheetData sheetId="121">
        <row r="137">
          <cell r="F137">
            <v>6544</v>
          </cell>
          <cell r="H137">
            <v>1721039.7999999996</v>
          </cell>
          <cell r="I137">
            <v>262.99507946210264</v>
          </cell>
          <cell r="J137">
            <v>20400</v>
          </cell>
          <cell r="K137">
            <v>22904</v>
          </cell>
        </row>
        <row r="139">
          <cell r="H139">
            <v>1764343.7999999996</v>
          </cell>
        </row>
        <row r="141">
          <cell r="E141">
            <v>51</v>
          </cell>
        </row>
        <row r="147">
          <cell r="F147">
            <v>6544</v>
          </cell>
        </row>
      </sheetData>
      <sheetData sheetId="123">
        <row r="283">
          <cell r="F283">
            <v>9001.522</v>
          </cell>
          <cell r="H283">
            <v>2780189.4499999993</v>
          </cell>
          <cell r="I283">
            <v>308.85770761877814</v>
          </cell>
          <cell r="J283">
            <v>35600</v>
          </cell>
          <cell r="K283">
            <v>31505.327</v>
          </cell>
        </row>
        <row r="285">
          <cell r="H285">
            <v>2847294.7769999993</v>
          </cell>
        </row>
        <row r="287">
          <cell r="E287">
            <v>89</v>
          </cell>
        </row>
        <row r="293">
          <cell r="F293">
            <v>9001.522</v>
          </cell>
        </row>
      </sheetData>
      <sheetData sheetId="125">
        <row r="35">
          <cell r="F35">
            <v>894.667</v>
          </cell>
          <cell r="H35">
            <v>521054.88</v>
          </cell>
          <cell r="I35">
            <v>582.400915647945</v>
          </cell>
          <cell r="J35">
            <v>3600</v>
          </cell>
          <cell r="K35">
            <v>3131.3345</v>
          </cell>
        </row>
        <row r="37">
          <cell r="H37">
            <v>527786.2145</v>
          </cell>
        </row>
        <row r="39">
          <cell r="E39">
            <v>9</v>
          </cell>
        </row>
        <row r="45">
          <cell r="F45">
            <v>894.667</v>
          </cell>
        </row>
      </sheetData>
      <sheetData sheetId="127">
        <row r="44">
          <cell r="F44">
            <v>1392</v>
          </cell>
          <cell r="H44">
            <v>877245.96</v>
          </cell>
          <cell r="I44">
            <v>630.2054310344828</v>
          </cell>
          <cell r="J44">
            <v>5200</v>
          </cell>
          <cell r="K44">
            <v>4872</v>
          </cell>
        </row>
        <row r="46">
          <cell r="H46">
            <v>887317.96</v>
          </cell>
        </row>
        <row r="48">
          <cell r="E48">
            <v>13</v>
          </cell>
        </row>
        <row r="54">
          <cell r="F54">
            <v>1392</v>
          </cell>
        </row>
      </sheetData>
      <sheetData sheetId="129">
        <row r="157">
          <cell r="F157">
            <v>8166.225</v>
          </cell>
          <cell r="H157">
            <v>5982550.879999999</v>
          </cell>
          <cell r="I157">
            <v>732.5968706470859</v>
          </cell>
          <cell r="J157">
            <v>27200</v>
          </cell>
          <cell r="K157">
            <v>28581.787500000002</v>
          </cell>
        </row>
        <row r="159">
          <cell r="H159">
            <v>6038332.667499999</v>
          </cell>
        </row>
        <row r="161">
          <cell r="E161">
            <v>68</v>
          </cell>
        </row>
        <row r="167">
          <cell r="F167">
            <v>8166.225</v>
          </cell>
        </row>
      </sheetData>
      <sheetData sheetId="133">
        <row r="75">
          <cell r="F75">
            <v>3338.6440000000002</v>
          </cell>
          <cell r="H75">
            <v>3247591.3899999997</v>
          </cell>
          <cell r="I75">
            <v>972.7276672804885</v>
          </cell>
          <cell r="J75">
            <v>11600</v>
          </cell>
          <cell r="K75">
            <v>11685.254</v>
          </cell>
        </row>
        <row r="77">
          <cell r="H77">
            <v>3270876.644</v>
          </cell>
        </row>
        <row r="79">
          <cell r="E79">
            <v>29</v>
          </cell>
        </row>
      </sheetData>
      <sheetData sheetId="134">
        <row r="49">
          <cell r="F49">
            <v>3904</v>
          </cell>
          <cell r="H49">
            <v>980000</v>
          </cell>
          <cell r="I49">
            <v>251.02459016393442</v>
          </cell>
          <cell r="J49">
            <v>1600</v>
          </cell>
          <cell r="K49">
            <v>13664</v>
          </cell>
        </row>
        <row r="51">
          <cell r="H51">
            <v>995264</v>
          </cell>
        </row>
        <row r="52">
          <cell r="E52">
            <v>4</v>
          </cell>
        </row>
      </sheetData>
      <sheetData sheetId="136">
        <row r="70">
          <cell r="F70">
            <v>3648</v>
          </cell>
          <cell r="H70">
            <v>916008.5599999999</v>
          </cell>
          <cell r="I70">
            <v>251.09883771929822</v>
          </cell>
          <cell r="J70">
            <v>12000</v>
          </cell>
          <cell r="K70">
            <v>12768</v>
          </cell>
        </row>
        <row r="72">
          <cell r="H72">
            <v>940776.5599999999</v>
          </cell>
        </row>
        <row r="74">
          <cell r="E74">
            <v>30</v>
          </cell>
        </row>
      </sheetData>
      <sheetData sheetId="138">
        <row r="144">
          <cell r="F144">
            <v>6379.554</v>
          </cell>
          <cell r="H144">
            <v>1285253.6800000002</v>
          </cell>
          <cell r="I144">
            <v>201.4645036314451</v>
          </cell>
          <cell r="J144">
            <v>24000</v>
          </cell>
          <cell r="K144">
            <v>22328.439000000002</v>
          </cell>
        </row>
        <row r="146">
          <cell r="H146">
            <v>1331582.1190000002</v>
          </cell>
        </row>
        <row r="148">
          <cell r="E148">
            <v>60</v>
          </cell>
        </row>
      </sheetData>
      <sheetData sheetId="140">
        <row r="218">
          <cell r="F218">
            <v>9466.48</v>
          </cell>
          <cell r="H218">
            <v>5985236.399999999</v>
          </cell>
          <cell r="I218">
            <v>632.255748704904</v>
          </cell>
          <cell r="J218">
            <v>34400</v>
          </cell>
          <cell r="K218">
            <v>33132.69</v>
          </cell>
        </row>
        <row r="220">
          <cell r="H220">
            <v>6052769.09</v>
          </cell>
        </row>
        <row r="222">
          <cell r="E222">
            <v>86</v>
          </cell>
        </row>
      </sheetData>
      <sheetData sheetId="142">
        <row r="68">
          <cell r="F68">
            <v>1952</v>
          </cell>
          <cell r="H68">
            <v>2831677.9200000004</v>
          </cell>
          <cell r="I68">
            <v>1450.6546721311477</v>
          </cell>
          <cell r="J68">
            <v>11600</v>
          </cell>
          <cell r="K68">
            <v>6832</v>
          </cell>
        </row>
        <row r="70">
          <cell r="H70">
            <v>2850109.9200000004</v>
          </cell>
        </row>
        <row r="72">
          <cell r="E72">
            <v>29</v>
          </cell>
        </row>
      </sheetData>
      <sheetData sheetId="144">
        <row r="143">
          <cell r="F143">
            <v>5292.87</v>
          </cell>
          <cell r="H143">
            <v>3037370.15</v>
          </cell>
          <cell r="I143">
            <v>573.8607126190517</v>
          </cell>
          <cell r="J143">
            <v>21200</v>
          </cell>
          <cell r="K143">
            <v>18525.045</v>
          </cell>
        </row>
        <row r="145">
          <cell r="H145">
            <v>3077095.195</v>
          </cell>
        </row>
        <row r="147">
          <cell r="E147">
            <v>53</v>
          </cell>
        </row>
      </sheetData>
      <sheetData sheetId="146">
        <row r="149">
          <cell r="F149">
            <v>8557.042000000001</v>
          </cell>
          <cell r="H149">
            <v>8015873.719999999</v>
          </cell>
          <cell r="I149">
            <v>936.757552434591</v>
          </cell>
          <cell r="J149">
            <v>22400</v>
          </cell>
          <cell r="K149">
            <v>29949.647</v>
          </cell>
        </row>
        <row r="151">
          <cell r="H151">
            <v>8068223.366999999</v>
          </cell>
        </row>
        <row r="153">
          <cell r="E153">
            <v>56</v>
          </cell>
        </row>
      </sheetData>
      <sheetData sheetId="148">
        <row r="181">
          <cell r="F181">
            <v>6753.811</v>
          </cell>
          <cell r="H181">
            <v>2496724.1300000004</v>
          </cell>
          <cell r="I181">
            <v>369.67633977320367</v>
          </cell>
          <cell r="J181">
            <v>27200</v>
          </cell>
          <cell r="K181">
            <v>23638.3385</v>
          </cell>
        </row>
        <row r="183">
          <cell r="H183">
            <v>2547562.4685000004</v>
          </cell>
        </row>
        <row r="185">
          <cell r="E185">
            <v>68</v>
          </cell>
        </row>
      </sheetData>
      <sheetData sheetId="150">
        <row r="2">
          <cell r="B2" t="str">
            <v>EOG Resources Canada Inc.</v>
          </cell>
          <cell r="C2">
            <v>16841.92</v>
          </cell>
        </row>
        <row r="4">
          <cell r="B4" t="str">
            <v>Fire Sky Energy Inc.</v>
          </cell>
          <cell r="C4">
            <v>222222.22</v>
          </cell>
        </row>
        <row r="6">
          <cell r="B6" t="str">
            <v>Fire Sky Energy Inc.</v>
          </cell>
          <cell r="C6">
            <v>222222.22</v>
          </cell>
        </row>
        <row r="8">
          <cell r="B8" t="str">
            <v>Fort Calgary Resources Ltd.</v>
          </cell>
          <cell r="C8">
            <v>323.2</v>
          </cell>
        </row>
        <row r="10">
          <cell r="B10" t="str">
            <v>Fort Calgary Resources Ltd.</v>
          </cell>
          <cell r="C10">
            <v>323.2</v>
          </cell>
        </row>
        <row r="12">
          <cell r="B12" t="str">
            <v>Fort Calgary Resources Ltd.</v>
          </cell>
          <cell r="C12">
            <v>320.02</v>
          </cell>
        </row>
        <row r="14">
          <cell r="B14" t="str">
            <v>Fort Calgary Resources Ltd.</v>
          </cell>
          <cell r="C14">
            <v>306.33</v>
          </cell>
        </row>
        <row r="16">
          <cell r="B16" t="str">
            <v>Rockwell Resources Inc.</v>
          </cell>
          <cell r="C16">
            <v>16192</v>
          </cell>
        </row>
        <row r="19">
          <cell r="B19" t="str">
            <v>Rockwell Resources Inc.</v>
          </cell>
          <cell r="C19">
            <v>16192</v>
          </cell>
        </row>
        <row r="22">
          <cell r="B22" t="str">
            <v>Plunkett Resources Ltd.</v>
          </cell>
          <cell r="C22">
            <v>12999.04</v>
          </cell>
        </row>
        <row r="25">
          <cell r="B25" t="str">
            <v>Plunkett Resources Ltd.</v>
          </cell>
          <cell r="C25">
            <v>12999.04</v>
          </cell>
        </row>
        <row r="28">
          <cell r="B28" t="str">
            <v>Scott Land &amp; Lease Ltd.</v>
          </cell>
          <cell r="C28">
            <v>7376</v>
          </cell>
        </row>
        <row r="31">
          <cell r="B31" t="str">
            <v>Plunkett Resources Ltd.</v>
          </cell>
          <cell r="C31">
            <v>12999.04</v>
          </cell>
        </row>
        <row r="34">
          <cell r="B34" t="str">
            <v>Scott Land &amp; Lease Ltd.</v>
          </cell>
          <cell r="C34">
            <v>7376</v>
          </cell>
        </row>
        <row r="37">
          <cell r="B37" t="str">
            <v>Rockwell Resources Inc.</v>
          </cell>
          <cell r="C37">
            <v>3302</v>
          </cell>
        </row>
        <row r="39">
          <cell r="B39" t="str">
            <v>Rockwell Resources Inc.</v>
          </cell>
          <cell r="C39">
            <v>3392</v>
          </cell>
        </row>
        <row r="41">
          <cell r="B41" t="str">
            <v>Fort Calgary Resources Ltd.</v>
          </cell>
          <cell r="C41">
            <v>1603.2</v>
          </cell>
        </row>
        <row r="43">
          <cell r="B43" t="str">
            <v>Fort Calgary Resources Ltd.</v>
          </cell>
          <cell r="C43">
            <v>1603.2</v>
          </cell>
        </row>
        <row r="45">
          <cell r="B45" t="str">
            <v>No successful bid received</v>
          </cell>
          <cell r="C45">
            <v>0</v>
          </cell>
        </row>
        <row r="47">
          <cell r="B47" t="str">
            <v>Fort Calgary Resources Ltd.</v>
          </cell>
          <cell r="C47">
            <v>1603.2</v>
          </cell>
        </row>
        <row r="49">
          <cell r="B49" t="str">
            <v>Fort Calgary Resources Ltd.</v>
          </cell>
          <cell r="C49">
            <v>1603.2</v>
          </cell>
        </row>
        <row r="51">
          <cell r="B51" t="str">
            <v>Fort Calgary Resources Ltd.</v>
          </cell>
          <cell r="C51">
            <v>1603.2</v>
          </cell>
        </row>
        <row r="53">
          <cell r="B53" t="str">
            <v>Fort Calgary Resources Ltd.</v>
          </cell>
          <cell r="C53">
            <v>1603.2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99.140625" style="0" customWidth="1"/>
  </cols>
  <sheetData>
    <row r="3" ht="15">
      <c r="A3" s="1"/>
    </row>
    <row r="4" ht="15">
      <c r="A4" s="1"/>
    </row>
    <row r="5" ht="15.75">
      <c r="A5" s="2" t="s">
        <v>0</v>
      </c>
    </row>
    <row r="6" ht="15.75">
      <c r="A6" s="2" t="s">
        <v>1</v>
      </c>
    </row>
    <row r="7" ht="15">
      <c r="A7" s="3"/>
    </row>
    <row r="8" ht="15">
      <c r="A8" s="3"/>
    </row>
    <row r="9" ht="45">
      <c r="A9" s="3" t="s">
        <v>3</v>
      </c>
    </row>
    <row r="10" ht="15">
      <c r="A10" s="3"/>
    </row>
    <row r="11" ht="45">
      <c r="A11" s="3" t="s">
        <v>4</v>
      </c>
    </row>
    <row r="12" ht="15">
      <c r="A12" s="3"/>
    </row>
    <row r="13" ht="30">
      <c r="A13" s="3" t="s">
        <v>5</v>
      </c>
    </row>
    <row r="14" ht="15">
      <c r="A14" s="3"/>
    </row>
    <row r="15" ht="30">
      <c r="A15" s="3" t="s">
        <v>2</v>
      </c>
    </row>
    <row r="16" ht="15">
      <c r="A16" s="3"/>
    </row>
    <row r="17" ht="15">
      <c r="A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5.8515625" style="4" customWidth="1"/>
    <col min="2" max="2" width="6.00390625" style="4" customWidth="1"/>
    <col min="3" max="3" width="5.8515625" style="4" customWidth="1"/>
    <col min="4" max="4" width="2.7109375" style="5" customWidth="1"/>
    <col min="5" max="5" width="32.28125" style="4" customWidth="1"/>
    <col min="6" max="6" width="7.140625" style="4" customWidth="1"/>
    <col min="7" max="7" width="29.7109375" style="45" customWidth="1"/>
    <col min="8" max="8" width="13.8515625" style="7" customWidth="1"/>
    <col min="9" max="9" width="11.00390625" style="8" customWidth="1"/>
    <col min="10" max="10" width="11.421875" style="4" customWidth="1"/>
    <col min="11" max="11" width="10.57421875" style="32" customWidth="1"/>
    <col min="12" max="12" width="12.140625" style="4" customWidth="1"/>
    <col min="13" max="16384" width="9.140625" style="4" customWidth="1"/>
  </cols>
  <sheetData>
    <row r="1" spans="7:12" ht="11.25">
      <c r="G1" s="6" t="s">
        <v>6</v>
      </c>
      <c r="J1" s="9"/>
      <c r="K1" s="10"/>
      <c r="L1" s="9"/>
    </row>
    <row r="2" spans="5:12" ht="11.25">
      <c r="E2" s="9"/>
      <c r="G2" s="11" t="s">
        <v>7</v>
      </c>
      <c r="J2" s="9"/>
      <c r="K2" s="10"/>
      <c r="L2" s="9"/>
    </row>
    <row r="3" spans="1:12" ht="11.25">
      <c r="A3" s="12"/>
      <c r="E3" s="9"/>
      <c r="G3" s="13">
        <v>41129</v>
      </c>
      <c r="K3" s="10"/>
      <c r="L3" s="12"/>
    </row>
    <row r="4" spans="1:12" ht="11.25">
      <c r="A4" s="14" t="s">
        <v>8</v>
      </c>
      <c r="B4" s="15"/>
      <c r="C4" s="15"/>
      <c r="D4" s="16"/>
      <c r="E4" s="9"/>
      <c r="G4" s="17"/>
      <c r="H4" s="18"/>
      <c r="I4" s="19"/>
      <c r="K4" s="10"/>
      <c r="L4" s="12"/>
    </row>
    <row r="5" spans="5:12" ht="5.25" customHeight="1">
      <c r="E5" s="9"/>
      <c r="G5" s="17"/>
      <c r="H5" s="18"/>
      <c r="I5" s="19"/>
      <c r="K5" s="10"/>
      <c r="L5" s="12"/>
    </row>
    <row r="6" spans="1:12" ht="11.25">
      <c r="A6" s="20" t="s">
        <v>9</v>
      </c>
      <c r="B6" s="20" t="s">
        <v>10</v>
      </c>
      <c r="C6" s="20" t="s">
        <v>11</v>
      </c>
      <c r="E6" s="9"/>
      <c r="G6" s="17"/>
      <c r="H6" s="18"/>
      <c r="I6" s="21" t="s">
        <v>12</v>
      </c>
      <c r="K6" s="22" t="s">
        <v>13</v>
      </c>
      <c r="L6" s="12"/>
    </row>
    <row r="7" spans="1:12" ht="11.25">
      <c r="A7" s="20" t="s">
        <v>14</v>
      </c>
      <c r="B7" s="23"/>
      <c r="C7" s="24" t="s">
        <v>15</v>
      </c>
      <c r="D7" s="25"/>
      <c r="E7" s="26" t="s">
        <v>16</v>
      </c>
      <c r="F7" s="27" t="s">
        <v>17</v>
      </c>
      <c r="G7" s="6" t="s">
        <v>18</v>
      </c>
      <c r="H7" s="27" t="s">
        <v>19</v>
      </c>
      <c r="I7" s="21" t="s">
        <v>20</v>
      </c>
      <c r="J7" s="27" t="s">
        <v>21</v>
      </c>
      <c r="K7" s="22" t="s">
        <v>22</v>
      </c>
      <c r="L7" s="18" t="s">
        <v>23</v>
      </c>
    </row>
    <row r="8" spans="1:12" ht="10.5" customHeight="1">
      <c r="A8" s="26"/>
      <c r="B8" s="23"/>
      <c r="C8" s="24"/>
      <c r="D8" s="28"/>
      <c r="F8" s="27"/>
      <c r="G8" s="6"/>
      <c r="H8" s="27"/>
      <c r="I8" s="21"/>
      <c r="J8" s="27"/>
      <c r="K8" s="22"/>
      <c r="L8" s="18"/>
    </row>
    <row r="9" spans="1:18" ht="11.25">
      <c r="A9" s="29" t="s">
        <v>24</v>
      </c>
      <c r="B9" s="29">
        <v>2</v>
      </c>
      <c r="C9" s="29">
        <v>25</v>
      </c>
      <c r="D9" s="29"/>
      <c r="E9" s="30" t="s">
        <v>25</v>
      </c>
      <c r="F9" s="29">
        <v>16</v>
      </c>
      <c r="G9" s="31" t="str">
        <f>'[1]August 8, 2012 Transfer Lease'!B2</f>
        <v>EOG Resources Canada Inc.</v>
      </c>
      <c r="H9" s="21">
        <f>'[1]August 8, 2012 Transfer Lease'!C2</f>
        <v>16841.92</v>
      </c>
      <c r="I9" s="8">
        <f>H9/F9</f>
        <v>1052.62</v>
      </c>
      <c r="J9" s="19">
        <v>400</v>
      </c>
      <c r="K9" s="32">
        <f>F9*3.5</f>
        <v>56</v>
      </c>
      <c r="L9" s="8">
        <f>H9+J9+K9</f>
        <v>17297.92</v>
      </c>
      <c r="N9" s="19"/>
      <c r="O9" s="8"/>
      <c r="P9" s="19"/>
      <c r="Q9" s="8"/>
      <c r="R9" s="8"/>
    </row>
    <row r="10" spans="1:18" ht="11.25">
      <c r="A10" s="33"/>
      <c r="B10" s="29"/>
      <c r="C10" s="29"/>
      <c r="D10" s="29"/>
      <c r="E10" s="30"/>
      <c r="F10" s="29"/>
      <c r="G10" s="27"/>
      <c r="H10" s="21"/>
      <c r="J10" s="19"/>
      <c r="L10" s="8"/>
      <c r="N10" s="19"/>
      <c r="O10" s="8"/>
      <c r="P10" s="19"/>
      <c r="Q10" s="8"/>
      <c r="R10" s="8"/>
    </row>
    <row r="11" spans="1:18" ht="11.25">
      <c r="A11" s="29" t="s">
        <v>26</v>
      </c>
      <c r="B11" s="29">
        <v>6</v>
      </c>
      <c r="C11" s="29">
        <v>29</v>
      </c>
      <c r="D11" s="29" t="s">
        <v>27</v>
      </c>
      <c r="E11" s="30" t="s">
        <v>28</v>
      </c>
      <c r="F11" s="29">
        <v>256</v>
      </c>
      <c r="G11" s="31" t="str">
        <f>'[1]August 8, 2012 Transfer Lease'!B4</f>
        <v>Fire Sky Energy Inc.</v>
      </c>
      <c r="H11" s="21">
        <f>'[1]August 8, 2012 Transfer Lease'!C4</f>
        <v>222222.22</v>
      </c>
      <c r="I11" s="8">
        <f>H11/F11</f>
        <v>868.055546875</v>
      </c>
      <c r="J11" s="19">
        <v>400</v>
      </c>
      <c r="K11" s="32">
        <f>F11*3.5</f>
        <v>896</v>
      </c>
      <c r="L11" s="8">
        <f>H11+J11+K11</f>
        <v>223518.22</v>
      </c>
      <c r="N11" s="19"/>
      <c r="O11" s="8"/>
      <c r="P11" s="19"/>
      <c r="Q11" s="8"/>
      <c r="R11" s="8"/>
    </row>
    <row r="12" spans="1:18" ht="11.25" customHeight="1">
      <c r="A12" s="29"/>
      <c r="B12" s="29"/>
      <c r="C12" s="29"/>
      <c r="D12" s="29"/>
      <c r="E12" s="30"/>
      <c r="F12" s="29"/>
      <c r="G12" s="31"/>
      <c r="H12" s="21"/>
      <c r="J12" s="19"/>
      <c r="L12" s="8"/>
      <c r="N12" s="19"/>
      <c r="O12" s="8"/>
      <c r="P12" s="19"/>
      <c r="Q12" s="8"/>
      <c r="R12" s="8"/>
    </row>
    <row r="13" spans="1:18" ht="12" customHeight="1">
      <c r="A13" s="29" t="s">
        <v>29</v>
      </c>
      <c r="B13" s="29">
        <v>6</v>
      </c>
      <c r="C13" s="29">
        <v>29</v>
      </c>
      <c r="D13" s="29" t="s">
        <v>27</v>
      </c>
      <c r="E13" s="30" t="s">
        <v>30</v>
      </c>
      <c r="F13" s="29">
        <v>256</v>
      </c>
      <c r="G13" s="31" t="str">
        <f>'[1]August 8, 2012 Transfer Lease'!B6</f>
        <v>Fire Sky Energy Inc.</v>
      </c>
      <c r="H13" s="21">
        <f>'[1]August 8, 2012 Transfer Lease'!C6</f>
        <v>222222.22</v>
      </c>
      <c r="I13" s="8">
        <f>H13/F13</f>
        <v>868.055546875</v>
      </c>
      <c r="J13" s="19">
        <v>400</v>
      </c>
      <c r="K13" s="32">
        <f>F13*3.5</f>
        <v>896</v>
      </c>
      <c r="L13" s="8">
        <f>H13+J13+K13</f>
        <v>223518.22</v>
      </c>
      <c r="N13" s="19"/>
      <c r="O13" s="8"/>
      <c r="P13" s="19"/>
      <c r="Q13" s="8"/>
      <c r="R13" s="8"/>
    </row>
    <row r="14" spans="1:18" ht="12" customHeight="1">
      <c r="A14" s="29"/>
      <c r="B14" s="29"/>
      <c r="C14" s="29"/>
      <c r="D14" s="29"/>
      <c r="E14" s="30"/>
      <c r="F14" s="29"/>
      <c r="G14" s="31"/>
      <c r="H14" s="21"/>
      <c r="J14" s="19"/>
      <c r="L14" s="8"/>
      <c r="N14" s="19"/>
      <c r="O14" s="8"/>
      <c r="P14" s="19"/>
      <c r="Q14" s="8"/>
      <c r="R14" s="8"/>
    </row>
    <row r="15" spans="1:18" ht="12" customHeight="1">
      <c r="A15" s="29" t="s">
        <v>31</v>
      </c>
      <c r="B15" s="29">
        <v>7</v>
      </c>
      <c r="C15" s="29">
        <v>21</v>
      </c>
      <c r="D15" s="29"/>
      <c r="E15" s="30" t="s">
        <v>32</v>
      </c>
      <c r="F15" s="29">
        <v>64</v>
      </c>
      <c r="G15" s="31" t="str">
        <f>'[1]August 8, 2012 Transfer Lease'!B8</f>
        <v>Fort Calgary Resources Ltd.</v>
      </c>
      <c r="H15" s="21">
        <f>'[1]August 8, 2012 Transfer Lease'!C8</f>
        <v>323.2</v>
      </c>
      <c r="I15" s="8">
        <f>H15/F15</f>
        <v>5.05</v>
      </c>
      <c r="J15" s="19">
        <v>400</v>
      </c>
      <c r="K15" s="32">
        <f>F15*3.5</f>
        <v>224</v>
      </c>
      <c r="L15" s="8">
        <f>H15+J15+K15</f>
        <v>947.2</v>
      </c>
      <c r="N15" s="19"/>
      <c r="O15" s="8"/>
      <c r="P15" s="19"/>
      <c r="Q15" s="8"/>
      <c r="R15" s="8"/>
    </row>
    <row r="16" spans="1:18" ht="12" customHeight="1">
      <c r="A16" s="29"/>
      <c r="B16" s="29"/>
      <c r="C16" s="29"/>
      <c r="D16" s="29"/>
      <c r="E16" s="30"/>
      <c r="F16" s="29"/>
      <c r="G16" s="31"/>
      <c r="H16" s="34"/>
      <c r="J16" s="19"/>
      <c r="L16" s="8"/>
      <c r="N16" s="19"/>
      <c r="O16" s="8"/>
      <c r="P16" s="19"/>
      <c r="Q16" s="8"/>
      <c r="R16" s="8"/>
    </row>
    <row r="17" spans="1:18" ht="11.25">
      <c r="A17" s="29" t="s">
        <v>33</v>
      </c>
      <c r="B17" s="29">
        <v>7</v>
      </c>
      <c r="C17" s="29">
        <v>21</v>
      </c>
      <c r="D17" s="29"/>
      <c r="E17" s="30" t="s">
        <v>34</v>
      </c>
      <c r="F17" s="29">
        <v>64</v>
      </c>
      <c r="G17" s="31" t="str">
        <f>'[1]August 8, 2012 Transfer Lease'!B10</f>
        <v>Fort Calgary Resources Ltd.</v>
      </c>
      <c r="H17" s="21">
        <f>'[1]August 8, 2012 Transfer Lease'!C10</f>
        <v>323.2</v>
      </c>
      <c r="I17" s="8">
        <f>H17/F17</f>
        <v>5.05</v>
      </c>
      <c r="J17" s="19">
        <v>400</v>
      </c>
      <c r="K17" s="32">
        <f>F17*3.5</f>
        <v>224</v>
      </c>
      <c r="L17" s="8">
        <f>H17+J17+K17</f>
        <v>947.2</v>
      </c>
      <c r="N17" s="19"/>
      <c r="O17" s="8"/>
      <c r="P17" s="19"/>
      <c r="Q17" s="8"/>
      <c r="R17" s="8"/>
    </row>
    <row r="18" spans="1:18" ht="11.25">
      <c r="A18" s="29"/>
      <c r="B18" s="29"/>
      <c r="C18" s="29"/>
      <c r="D18" s="29"/>
      <c r="E18" s="30"/>
      <c r="F18" s="29"/>
      <c r="G18" s="31"/>
      <c r="H18" s="35"/>
      <c r="I18" s="4"/>
      <c r="K18" s="4"/>
      <c r="N18" s="19"/>
      <c r="O18" s="8"/>
      <c r="P18" s="19"/>
      <c r="Q18" s="8"/>
      <c r="R18" s="8"/>
    </row>
    <row r="19" spans="1:18" ht="11.25">
      <c r="A19" s="29" t="s">
        <v>35</v>
      </c>
      <c r="B19" s="29">
        <v>7</v>
      </c>
      <c r="C19" s="29">
        <v>21</v>
      </c>
      <c r="D19" s="29"/>
      <c r="E19" s="30" t="s">
        <v>36</v>
      </c>
      <c r="F19" s="29">
        <v>63.37</v>
      </c>
      <c r="G19" s="31" t="str">
        <f>'[1]August 8, 2012 Transfer Lease'!B12</f>
        <v>Fort Calgary Resources Ltd.</v>
      </c>
      <c r="H19" s="21">
        <f>'[1]August 8, 2012 Transfer Lease'!C12</f>
        <v>320.02</v>
      </c>
      <c r="I19" s="8">
        <f>H19/F19</f>
        <v>5.050023670506548</v>
      </c>
      <c r="J19" s="19">
        <v>400</v>
      </c>
      <c r="K19" s="32">
        <f>F19*3.5</f>
        <v>221.795</v>
      </c>
      <c r="L19" s="8">
        <f>H19+J19+K19</f>
        <v>941.8149999999999</v>
      </c>
      <c r="N19" s="19"/>
      <c r="O19" s="8"/>
      <c r="P19" s="19"/>
      <c r="Q19" s="8"/>
      <c r="R19" s="8"/>
    </row>
    <row r="20" spans="1:18" ht="11.25">
      <c r="A20" s="29"/>
      <c r="B20" s="29"/>
      <c r="C20" s="29"/>
      <c r="D20" s="29"/>
      <c r="E20" s="30"/>
      <c r="F20" s="29"/>
      <c r="G20" s="31"/>
      <c r="H20" s="21"/>
      <c r="J20" s="19"/>
      <c r="L20" s="8"/>
      <c r="N20" s="19"/>
      <c r="O20" s="8"/>
      <c r="P20" s="19"/>
      <c r="Q20" s="8"/>
      <c r="R20" s="8"/>
    </row>
    <row r="21" spans="1:18" ht="11.25">
      <c r="A21" s="29" t="s">
        <v>37</v>
      </c>
      <c r="B21" s="29">
        <v>7</v>
      </c>
      <c r="C21" s="29">
        <v>21</v>
      </c>
      <c r="D21" s="29"/>
      <c r="E21" s="30" t="s">
        <v>38</v>
      </c>
      <c r="F21" s="29">
        <v>60.66</v>
      </c>
      <c r="G21" s="31" t="str">
        <f>'[1]August 8, 2012 Transfer Lease'!B14</f>
        <v>Fort Calgary Resources Ltd.</v>
      </c>
      <c r="H21" s="21">
        <f>'[1]August 8, 2012 Transfer Lease'!C14</f>
        <v>306.33</v>
      </c>
      <c r="I21" s="8">
        <f>H21/F21</f>
        <v>5.049950544015826</v>
      </c>
      <c r="J21" s="19">
        <v>400</v>
      </c>
      <c r="K21" s="32">
        <f>F21*3.5</f>
        <v>212.31</v>
      </c>
      <c r="L21" s="8">
        <f>H21+J21+K21</f>
        <v>918.6399999999999</v>
      </c>
      <c r="N21" s="19"/>
      <c r="O21" s="8"/>
      <c r="P21" s="19"/>
      <c r="Q21" s="8"/>
      <c r="R21" s="8"/>
    </row>
    <row r="22" spans="1:18" ht="11.25">
      <c r="A22" s="29"/>
      <c r="B22" s="29"/>
      <c r="C22" s="29"/>
      <c r="D22" s="29"/>
      <c r="E22" s="30"/>
      <c r="F22" s="29"/>
      <c r="G22" s="31"/>
      <c r="H22" s="21"/>
      <c r="N22" s="19"/>
      <c r="O22" s="8"/>
      <c r="P22" s="19"/>
      <c r="Q22" s="8"/>
      <c r="R22" s="8"/>
    </row>
    <row r="23" spans="1:18" ht="11.25">
      <c r="A23" s="29" t="s">
        <v>39</v>
      </c>
      <c r="B23" s="29">
        <v>13</v>
      </c>
      <c r="C23" s="29">
        <v>27</v>
      </c>
      <c r="D23" s="29" t="s">
        <v>27</v>
      </c>
      <c r="E23" s="36" t="s">
        <v>40</v>
      </c>
      <c r="F23" s="29">
        <v>64</v>
      </c>
      <c r="G23" s="31" t="str">
        <f>'[1]August 8, 2012 Transfer Lease'!B16</f>
        <v>Rockwell Resources Inc.</v>
      </c>
      <c r="H23" s="21">
        <f>'[1]August 8, 2012 Transfer Lease'!C16</f>
        <v>16192</v>
      </c>
      <c r="I23" s="8">
        <f>H23/F23</f>
        <v>253</v>
      </c>
      <c r="J23" s="19">
        <v>400</v>
      </c>
      <c r="K23" s="32">
        <f>F23*3.5</f>
        <v>224</v>
      </c>
      <c r="L23" s="8">
        <f>H23+J23+K23</f>
        <v>16816</v>
      </c>
      <c r="N23" s="19"/>
      <c r="O23" s="8"/>
      <c r="P23" s="19"/>
      <c r="Q23" s="8"/>
      <c r="R23" s="8"/>
    </row>
    <row r="24" spans="1:18" ht="11.25">
      <c r="A24" s="29"/>
      <c r="B24" s="29"/>
      <c r="C24" s="29"/>
      <c r="D24" s="29"/>
      <c r="E24" s="36" t="s">
        <v>41</v>
      </c>
      <c r="F24" s="29"/>
      <c r="G24" s="31"/>
      <c r="H24" s="21"/>
      <c r="N24" s="19"/>
      <c r="O24" s="8"/>
      <c r="P24" s="19"/>
      <c r="Q24" s="8"/>
      <c r="R24" s="8"/>
    </row>
    <row r="25" spans="1:18" ht="11.25">
      <c r="A25" s="29"/>
      <c r="B25" s="29"/>
      <c r="C25" s="29"/>
      <c r="D25" s="29"/>
      <c r="E25" s="36"/>
      <c r="F25" s="29"/>
      <c r="G25" s="31"/>
      <c r="H25" s="21"/>
      <c r="N25" s="19"/>
      <c r="O25" s="8"/>
      <c r="P25" s="19"/>
      <c r="Q25" s="8"/>
      <c r="R25" s="8"/>
    </row>
    <row r="26" spans="1:18" ht="11.25">
      <c r="A26" s="29" t="s">
        <v>42</v>
      </c>
      <c r="B26" s="37">
        <v>14</v>
      </c>
      <c r="C26" s="37">
        <v>27</v>
      </c>
      <c r="D26" s="29" t="s">
        <v>27</v>
      </c>
      <c r="E26" s="38" t="s">
        <v>43</v>
      </c>
      <c r="F26" s="37">
        <v>64</v>
      </c>
      <c r="G26" s="31" t="str">
        <f>'[1]August 8, 2012 Transfer Lease'!B19</f>
        <v>Rockwell Resources Inc.</v>
      </c>
      <c r="H26" s="21">
        <f>'[1]August 8, 2012 Transfer Lease'!C19</f>
        <v>16192</v>
      </c>
      <c r="I26" s="8">
        <f>H26/F26</f>
        <v>253</v>
      </c>
      <c r="J26" s="19">
        <v>400</v>
      </c>
      <c r="K26" s="32">
        <f>F26*3.5</f>
        <v>224</v>
      </c>
      <c r="L26" s="8">
        <f>H26+J26+K26</f>
        <v>16816</v>
      </c>
      <c r="N26" s="19"/>
      <c r="O26" s="8"/>
      <c r="P26" s="19"/>
      <c r="Q26" s="8"/>
      <c r="R26" s="8"/>
    </row>
    <row r="27" spans="1:18" ht="11.25">
      <c r="A27" s="29"/>
      <c r="B27" s="37"/>
      <c r="C27" s="37"/>
      <c r="D27" s="29"/>
      <c r="E27" s="36" t="s">
        <v>41</v>
      </c>
      <c r="F27" s="37"/>
      <c r="G27" s="31"/>
      <c r="H27" s="21"/>
      <c r="N27" s="19"/>
      <c r="O27" s="8"/>
      <c r="P27" s="19"/>
      <c r="Q27" s="8"/>
      <c r="R27" s="8"/>
    </row>
    <row r="28" spans="1:18" ht="11.25">
      <c r="A28" s="29"/>
      <c r="B28" s="37"/>
      <c r="C28" s="37"/>
      <c r="D28" s="29"/>
      <c r="E28" s="38"/>
      <c r="F28" s="37"/>
      <c r="G28" s="31"/>
      <c r="H28" s="21"/>
      <c r="J28" s="19"/>
      <c r="L28" s="8"/>
      <c r="N28" s="19"/>
      <c r="O28" s="8"/>
      <c r="P28" s="19"/>
      <c r="Q28" s="8"/>
      <c r="R28" s="8"/>
    </row>
    <row r="29" spans="1:18" ht="11.25">
      <c r="A29" s="29" t="s">
        <v>44</v>
      </c>
      <c r="B29" s="37">
        <v>14</v>
      </c>
      <c r="C29" s="37">
        <v>27</v>
      </c>
      <c r="D29" s="29" t="s">
        <v>27</v>
      </c>
      <c r="E29" s="38" t="s">
        <v>45</v>
      </c>
      <c r="F29" s="37">
        <v>64</v>
      </c>
      <c r="G29" s="31" t="str">
        <f>'[1]August 8, 2012 Transfer Lease'!B22</f>
        <v>Plunkett Resources Ltd.</v>
      </c>
      <c r="H29" s="21">
        <f>'[1]August 8, 2012 Transfer Lease'!C22</f>
        <v>12999.04</v>
      </c>
      <c r="I29" s="8">
        <f>H29/F29</f>
        <v>203.11</v>
      </c>
      <c r="J29" s="19">
        <v>400</v>
      </c>
      <c r="K29" s="32">
        <f>F29*3.5</f>
        <v>224</v>
      </c>
      <c r="L29" s="8">
        <f>H29+J29+K29</f>
        <v>13623.04</v>
      </c>
      <c r="N29" s="19"/>
      <c r="O29" s="8"/>
      <c r="P29" s="19"/>
      <c r="Q29" s="8"/>
      <c r="R29" s="8"/>
    </row>
    <row r="30" spans="1:18" ht="11.25">
      <c r="A30" s="29"/>
      <c r="B30" s="37"/>
      <c r="C30" s="37"/>
      <c r="D30" s="29"/>
      <c r="E30" s="36" t="s">
        <v>41</v>
      </c>
      <c r="F30" s="37"/>
      <c r="G30" s="31"/>
      <c r="H30" s="21"/>
      <c r="I30" s="4"/>
      <c r="K30" s="4"/>
      <c r="N30" s="19"/>
      <c r="O30" s="8"/>
      <c r="P30" s="19"/>
      <c r="Q30" s="8"/>
      <c r="R30" s="8"/>
    </row>
    <row r="31" spans="1:18" ht="11.25">
      <c r="A31" s="29"/>
      <c r="B31" s="37"/>
      <c r="C31" s="37"/>
      <c r="D31" s="29"/>
      <c r="E31" s="38"/>
      <c r="F31" s="37"/>
      <c r="G31" s="31"/>
      <c r="H31" s="21"/>
      <c r="J31" s="19"/>
      <c r="L31" s="8"/>
      <c r="N31" s="19"/>
      <c r="O31" s="8"/>
      <c r="P31" s="19"/>
      <c r="Q31" s="8"/>
      <c r="R31" s="8"/>
    </row>
    <row r="32" spans="1:18" ht="11.25">
      <c r="A32" s="29" t="s">
        <v>46</v>
      </c>
      <c r="B32" s="37">
        <v>14</v>
      </c>
      <c r="C32" s="37">
        <v>27</v>
      </c>
      <c r="D32" s="29" t="s">
        <v>27</v>
      </c>
      <c r="E32" s="38" t="s">
        <v>47</v>
      </c>
      <c r="F32" s="37">
        <v>64</v>
      </c>
      <c r="G32" s="31" t="str">
        <f>'[1]August 8, 2012 Transfer Lease'!B25</f>
        <v>Plunkett Resources Ltd.</v>
      </c>
      <c r="H32" s="21">
        <f>'[1]August 8, 2012 Transfer Lease'!C25</f>
        <v>12999.04</v>
      </c>
      <c r="I32" s="8">
        <f>H32/F32</f>
        <v>203.11</v>
      </c>
      <c r="J32" s="19">
        <v>400</v>
      </c>
      <c r="K32" s="32">
        <f>F32*3.5</f>
        <v>224</v>
      </c>
      <c r="L32" s="8">
        <f>H32+J32+K32</f>
        <v>13623.04</v>
      </c>
      <c r="N32" s="19"/>
      <c r="O32" s="8"/>
      <c r="P32" s="19"/>
      <c r="Q32" s="8"/>
      <c r="R32" s="8"/>
    </row>
    <row r="33" spans="1:18" ht="11.25">
      <c r="A33" s="29"/>
      <c r="B33" s="37"/>
      <c r="C33" s="37"/>
      <c r="D33" s="29"/>
      <c r="E33" s="36" t="s">
        <v>41</v>
      </c>
      <c r="F33" s="37"/>
      <c r="G33" s="31"/>
      <c r="H33" s="21"/>
      <c r="N33" s="19"/>
      <c r="O33" s="8"/>
      <c r="P33" s="19"/>
      <c r="Q33" s="8"/>
      <c r="R33" s="8"/>
    </row>
    <row r="34" spans="1:18" ht="11.25">
      <c r="A34" s="29"/>
      <c r="B34" s="37"/>
      <c r="C34" s="37"/>
      <c r="D34" s="29"/>
      <c r="E34" s="38"/>
      <c r="F34" s="37"/>
      <c r="G34" s="31"/>
      <c r="H34" s="21"/>
      <c r="J34" s="19"/>
      <c r="L34" s="8"/>
      <c r="N34" s="19"/>
      <c r="O34" s="8"/>
      <c r="P34" s="19"/>
      <c r="Q34" s="8"/>
      <c r="R34" s="8"/>
    </row>
    <row r="35" spans="1:18" ht="11.25">
      <c r="A35" s="29" t="s">
        <v>48</v>
      </c>
      <c r="B35" s="37">
        <v>14</v>
      </c>
      <c r="C35" s="37">
        <v>27</v>
      </c>
      <c r="D35" s="29" t="s">
        <v>27</v>
      </c>
      <c r="E35" s="38" t="s">
        <v>49</v>
      </c>
      <c r="F35" s="37">
        <v>64</v>
      </c>
      <c r="G35" s="31" t="str">
        <f>'[1]August 8, 2012 Transfer Lease'!B28</f>
        <v>Scott Land &amp; Lease Ltd.</v>
      </c>
      <c r="H35" s="21">
        <f>'[1]August 8, 2012 Transfer Lease'!C28</f>
        <v>7376</v>
      </c>
      <c r="I35" s="8">
        <f>H35/F35</f>
        <v>115.25</v>
      </c>
      <c r="J35" s="19">
        <v>400</v>
      </c>
      <c r="K35" s="32">
        <f>F35*3.5</f>
        <v>224</v>
      </c>
      <c r="L35" s="8">
        <f>H35+J35+K35</f>
        <v>8000</v>
      </c>
      <c r="N35" s="19"/>
      <c r="O35" s="8"/>
      <c r="P35" s="19"/>
      <c r="Q35" s="8"/>
      <c r="R35" s="8"/>
    </row>
    <row r="36" spans="1:18" ht="11.25">
      <c r="A36" s="29"/>
      <c r="B36" s="37"/>
      <c r="C36" s="37"/>
      <c r="D36" s="29"/>
      <c r="E36" s="36" t="s">
        <v>41</v>
      </c>
      <c r="F36" s="37"/>
      <c r="G36" s="31"/>
      <c r="H36" s="21"/>
      <c r="J36" s="19"/>
      <c r="L36" s="8"/>
      <c r="N36" s="19"/>
      <c r="O36" s="8"/>
      <c r="P36" s="19"/>
      <c r="Q36" s="8"/>
      <c r="R36" s="8"/>
    </row>
    <row r="37" spans="1:18" ht="11.25">
      <c r="A37" s="29"/>
      <c r="B37" s="37"/>
      <c r="C37" s="37"/>
      <c r="D37" s="29"/>
      <c r="E37" s="38"/>
      <c r="F37" s="37"/>
      <c r="G37" s="31"/>
      <c r="H37" s="21"/>
      <c r="N37" s="19"/>
      <c r="O37" s="8"/>
      <c r="P37" s="19"/>
      <c r="Q37" s="8"/>
      <c r="R37" s="8"/>
    </row>
    <row r="38" spans="1:18" ht="11.25">
      <c r="A38" s="29" t="s">
        <v>50</v>
      </c>
      <c r="B38" s="37">
        <v>14</v>
      </c>
      <c r="C38" s="37">
        <v>27</v>
      </c>
      <c r="D38" s="29" t="s">
        <v>27</v>
      </c>
      <c r="E38" s="38" t="s">
        <v>51</v>
      </c>
      <c r="F38" s="37">
        <v>64</v>
      </c>
      <c r="G38" s="31" t="str">
        <f>'[1]August 8, 2012 Transfer Lease'!B31</f>
        <v>Plunkett Resources Ltd.</v>
      </c>
      <c r="H38" s="21">
        <f>'[1]August 8, 2012 Transfer Lease'!C31</f>
        <v>12999.04</v>
      </c>
      <c r="I38" s="8">
        <f>H38/F38</f>
        <v>203.11</v>
      </c>
      <c r="J38" s="19">
        <v>400</v>
      </c>
      <c r="K38" s="32">
        <f>F38*3.5</f>
        <v>224</v>
      </c>
      <c r="L38" s="8">
        <f>H38+J38+K38</f>
        <v>13623.04</v>
      </c>
      <c r="N38" s="19"/>
      <c r="O38" s="8"/>
      <c r="P38" s="19"/>
      <c r="Q38" s="8"/>
      <c r="R38" s="8"/>
    </row>
    <row r="39" spans="1:18" ht="11.25">
      <c r="A39" s="29"/>
      <c r="B39" s="37"/>
      <c r="C39" s="37"/>
      <c r="D39" s="29"/>
      <c r="E39" s="36" t="s">
        <v>41</v>
      </c>
      <c r="F39" s="37"/>
      <c r="G39" s="31"/>
      <c r="H39" s="21"/>
      <c r="J39" s="19"/>
      <c r="L39" s="8"/>
      <c r="N39" s="19"/>
      <c r="O39" s="8"/>
      <c r="P39" s="19"/>
      <c r="Q39" s="8"/>
      <c r="R39" s="8"/>
    </row>
    <row r="40" spans="1:18" ht="11.25">
      <c r="A40" s="29"/>
      <c r="B40" s="37"/>
      <c r="C40" s="37"/>
      <c r="D40" s="29"/>
      <c r="E40" s="38"/>
      <c r="F40" s="37"/>
      <c r="G40" s="31"/>
      <c r="H40" s="21"/>
      <c r="J40" s="19"/>
      <c r="L40" s="8"/>
      <c r="N40" s="19"/>
      <c r="O40" s="8"/>
      <c r="P40" s="19"/>
      <c r="Q40" s="8"/>
      <c r="R40" s="8"/>
    </row>
    <row r="41" spans="1:18" ht="11.25">
      <c r="A41" s="29" t="s">
        <v>52</v>
      </c>
      <c r="B41" s="37">
        <v>14</v>
      </c>
      <c r="C41" s="37">
        <v>27</v>
      </c>
      <c r="D41" s="29" t="s">
        <v>27</v>
      </c>
      <c r="E41" s="38" t="s">
        <v>53</v>
      </c>
      <c r="F41" s="37">
        <v>64</v>
      </c>
      <c r="G41" s="31" t="str">
        <f>'[1]August 8, 2012 Transfer Lease'!B34</f>
        <v>Scott Land &amp; Lease Ltd.</v>
      </c>
      <c r="H41" s="21">
        <f>'[1]August 8, 2012 Transfer Lease'!C34</f>
        <v>7376</v>
      </c>
      <c r="I41" s="8">
        <f>H41/F41</f>
        <v>115.25</v>
      </c>
      <c r="J41" s="19">
        <v>400</v>
      </c>
      <c r="K41" s="32">
        <f>F41*3.5</f>
        <v>224</v>
      </c>
      <c r="L41" s="8">
        <f>H41+J41+K41</f>
        <v>8000</v>
      </c>
      <c r="N41" s="19"/>
      <c r="O41" s="8"/>
      <c r="P41" s="19"/>
      <c r="Q41" s="8"/>
      <c r="R41" s="8"/>
    </row>
    <row r="42" spans="1:18" ht="11.25">
      <c r="A42" s="29"/>
      <c r="B42" s="37"/>
      <c r="C42" s="37"/>
      <c r="D42" s="29"/>
      <c r="E42" s="36" t="s">
        <v>41</v>
      </c>
      <c r="F42" s="37"/>
      <c r="G42" s="31"/>
      <c r="H42" s="21"/>
      <c r="J42" s="19"/>
      <c r="L42" s="8"/>
      <c r="N42" s="19"/>
      <c r="O42" s="8"/>
      <c r="P42" s="19"/>
      <c r="Q42" s="8"/>
      <c r="R42" s="8"/>
    </row>
    <row r="43" spans="1:18" ht="11.25">
      <c r="A43" s="29"/>
      <c r="B43" s="37"/>
      <c r="C43" s="37"/>
      <c r="D43" s="29"/>
      <c r="E43" s="38"/>
      <c r="F43" s="37"/>
      <c r="G43" s="31"/>
      <c r="H43" s="21"/>
      <c r="N43" s="19"/>
      <c r="O43" s="8"/>
      <c r="P43" s="19"/>
      <c r="Q43" s="8"/>
      <c r="R43" s="8"/>
    </row>
    <row r="44" spans="1:18" ht="11.25">
      <c r="A44" s="29" t="s">
        <v>54</v>
      </c>
      <c r="B44" s="37">
        <v>15</v>
      </c>
      <c r="C44" s="37">
        <v>26</v>
      </c>
      <c r="D44" s="29"/>
      <c r="E44" s="38" t="s">
        <v>55</v>
      </c>
      <c r="F44" s="37">
        <v>62.3</v>
      </c>
      <c r="G44" s="31" t="str">
        <f>'[1]August 8, 2012 Transfer Lease'!B37</f>
        <v>Rockwell Resources Inc.</v>
      </c>
      <c r="H44" s="21">
        <f>'[1]August 8, 2012 Transfer Lease'!C37</f>
        <v>3302</v>
      </c>
      <c r="I44" s="8">
        <f>H44/F44</f>
        <v>53.0016051364366</v>
      </c>
      <c r="J44" s="19">
        <v>400</v>
      </c>
      <c r="K44" s="32">
        <f>F44*3.5</f>
        <v>218.04999999999998</v>
      </c>
      <c r="L44" s="8">
        <f>H44+J44+K44</f>
        <v>3920.05</v>
      </c>
      <c r="N44" s="19"/>
      <c r="O44" s="8"/>
      <c r="P44" s="19"/>
      <c r="Q44" s="8"/>
      <c r="R44" s="8"/>
    </row>
    <row r="45" spans="1:18" ht="11.25">
      <c r="A45" s="29"/>
      <c r="B45" s="37"/>
      <c r="C45" s="37"/>
      <c r="D45" s="29"/>
      <c r="E45" s="38"/>
      <c r="F45" s="37"/>
      <c r="G45" s="31"/>
      <c r="H45" s="21"/>
      <c r="I45" s="4"/>
      <c r="K45" s="4"/>
      <c r="N45" s="19"/>
      <c r="O45" s="8"/>
      <c r="P45" s="19"/>
      <c r="Q45" s="8"/>
      <c r="R45" s="8"/>
    </row>
    <row r="46" spans="1:18" ht="11.25">
      <c r="A46" s="29" t="s">
        <v>56</v>
      </c>
      <c r="B46" s="37">
        <v>15</v>
      </c>
      <c r="C46" s="37">
        <v>26</v>
      </c>
      <c r="D46" s="29"/>
      <c r="E46" s="38" t="s">
        <v>57</v>
      </c>
      <c r="F46" s="37">
        <v>64</v>
      </c>
      <c r="G46" s="31" t="str">
        <f>'[1]August 8, 2012 Transfer Lease'!B39</f>
        <v>Rockwell Resources Inc.</v>
      </c>
      <c r="H46" s="21">
        <f>'[1]August 8, 2012 Transfer Lease'!C39</f>
        <v>3392</v>
      </c>
      <c r="I46" s="8">
        <f>H46/F46</f>
        <v>53</v>
      </c>
      <c r="J46" s="19">
        <v>400</v>
      </c>
      <c r="K46" s="32">
        <f>F46*3.5</f>
        <v>224</v>
      </c>
      <c r="L46" s="8">
        <f>H46+J46+K46</f>
        <v>4016</v>
      </c>
      <c r="N46" s="19"/>
      <c r="O46" s="8"/>
      <c r="P46" s="19"/>
      <c r="Q46" s="8"/>
      <c r="R46" s="8"/>
    </row>
    <row r="47" spans="1:18" ht="11.25">
      <c r="A47" s="29"/>
      <c r="B47" s="37"/>
      <c r="C47" s="37"/>
      <c r="D47" s="29"/>
      <c r="E47" s="38"/>
      <c r="F47" s="37"/>
      <c r="G47" s="31"/>
      <c r="H47" s="21"/>
      <c r="J47" s="19"/>
      <c r="L47" s="8"/>
      <c r="N47" s="19"/>
      <c r="O47" s="8"/>
      <c r="P47" s="19"/>
      <c r="Q47" s="8"/>
      <c r="R47" s="8"/>
    </row>
    <row r="48" spans="1:18" ht="11.25">
      <c r="A48" s="29" t="s">
        <v>58</v>
      </c>
      <c r="B48" s="37">
        <v>19</v>
      </c>
      <c r="C48" s="37">
        <v>28</v>
      </c>
      <c r="D48" s="29" t="s">
        <v>27</v>
      </c>
      <c r="E48" s="38" t="s">
        <v>59</v>
      </c>
      <c r="F48" s="37">
        <v>64</v>
      </c>
      <c r="G48" s="31" t="str">
        <f>'[1]August 8, 2012 Transfer Lease'!B41</f>
        <v>Fort Calgary Resources Ltd.</v>
      </c>
      <c r="H48" s="21">
        <f>'[1]August 8, 2012 Transfer Lease'!C41</f>
        <v>1603.2</v>
      </c>
      <c r="I48" s="8">
        <f>H48/F48</f>
        <v>25.05</v>
      </c>
      <c r="J48" s="19">
        <v>400</v>
      </c>
      <c r="K48" s="32">
        <f>F48*3.5</f>
        <v>224</v>
      </c>
      <c r="L48" s="8">
        <f>H48+J48+K48</f>
        <v>2227.2</v>
      </c>
      <c r="N48" s="19"/>
      <c r="O48" s="8"/>
      <c r="P48" s="19"/>
      <c r="Q48" s="8"/>
      <c r="R48" s="8"/>
    </row>
    <row r="49" spans="1:18" ht="11.25">
      <c r="A49" s="29"/>
      <c r="B49" s="37"/>
      <c r="C49" s="37"/>
      <c r="D49" s="29"/>
      <c r="E49" s="38"/>
      <c r="F49" s="37"/>
      <c r="G49" s="31"/>
      <c r="H49" s="21"/>
      <c r="J49" s="19"/>
      <c r="L49" s="8"/>
      <c r="N49" s="19"/>
      <c r="O49" s="8"/>
      <c r="P49" s="19"/>
      <c r="Q49" s="8"/>
      <c r="R49" s="8"/>
    </row>
    <row r="50" spans="1:18" ht="11.25">
      <c r="A50" s="29" t="s">
        <v>60</v>
      </c>
      <c r="B50" s="37">
        <v>19</v>
      </c>
      <c r="C50" s="37">
        <v>28</v>
      </c>
      <c r="D50" s="29" t="s">
        <v>27</v>
      </c>
      <c r="E50" s="38" t="s">
        <v>61</v>
      </c>
      <c r="F50" s="37">
        <v>64</v>
      </c>
      <c r="G50" s="31" t="str">
        <f>'[1]August 8, 2012 Transfer Lease'!B43</f>
        <v>Fort Calgary Resources Ltd.</v>
      </c>
      <c r="H50" s="21">
        <f>'[1]August 8, 2012 Transfer Lease'!C43</f>
        <v>1603.2</v>
      </c>
      <c r="I50" s="8">
        <f>H50/F50</f>
        <v>25.05</v>
      </c>
      <c r="J50" s="19">
        <v>400</v>
      </c>
      <c r="K50" s="32">
        <f>F50*3.5</f>
        <v>224</v>
      </c>
      <c r="L50" s="8">
        <f>H50+J50+K50</f>
        <v>2227.2</v>
      </c>
      <c r="N50" s="19"/>
      <c r="O50" s="8"/>
      <c r="P50" s="19"/>
      <c r="Q50" s="8"/>
      <c r="R50" s="8"/>
    </row>
    <row r="51" spans="1:18" ht="11.25">
      <c r="A51" s="29"/>
      <c r="B51" s="37"/>
      <c r="C51" s="37"/>
      <c r="D51" s="29"/>
      <c r="E51" s="38"/>
      <c r="F51" s="37"/>
      <c r="G51" s="31"/>
      <c r="H51" s="21"/>
      <c r="J51" s="19"/>
      <c r="L51" s="8"/>
      <c r="N51" s="19"/>
      <c r="O51" s="8"/>
      <c r="P51" s="19"/>
      <c r="Q51" s="8"/>
      <c r="R51" s="8"/>
    </row>
    <row r="52" spans="1:18" ht="11.25">
      <c r="A52" s="29" t="s">
        <v>62</v>
      </c>
      <c r="B52" s="37">
        <v>19</v>
      </c>
      <c r="C52" s="37">
        <v>28</v>
      </c>
      <c r="D52" s="29"/>
      <c r="E52" s="38" t="s">
        <v>36</v>
      </c>
      <c r="F52" s="37"/>
      <c r="G52" s="31" t="str">
        <f>'[1]August 8, 2012 Transfer Lease'!B45</f>
        <v>No successful bid received</v>
      </c>
      <c r="H52" s="21">
        <f>'[1]August 8, 2012 Transfer Lease'!C45</f>
        <v>0</v>
      </c>
      <c r="J52" s="19"/>
      <c r="L52" s="8"/>
      <c r="N52" s="19"/>
      <c r="O52" s="8"/>
      <c r="P52" s="19"/>
      <c r="Q52" s="8"/>
      <c r="R52" s="8"/>
    </row>
    <row r="53" spans="1:18" ht="11.25">
      <c r="A53" s="29"/>
      <c r="B53" s="37"/>
      <c r="C53" s="37"/>
      <c r="D53" s="29"/>
      <c r="E53" s="38"/>
      <c r="F53" s="37"/>
      <c r="G53" s="31"/>
      <c r="H53" s="21"/>
      <c r="J53" s="19"/>
      <c r="L53" s="8"/>
      <c r="N53" s="19"/>
      <c r="O53" s="8"/>
      <c r="P53" s="19"/>
      <c r="Q53" s="8"/>
      <c r="R53" s="8"/>
    </row>
    <row r="54" spans="1:18" ht="11.25">
      <c r="A54" s="29" t="s">
        <v>63</v>
      </c>
      <c r="B54" s="37">
        <v>19</v>
      </c>
      <c r="C54" s="37">
        <v>29</v>
      </c>
      <c r="D54" s="29" t="s">
        <v>27</v>
      </c>
      <c r="E54" s="38" t="s">
        <v>64</v>
      </c>
      <c r="F54" s="37">
        <v>64</v>
      </c>
      <c r="G54" s="31" t="str">
        <f>'[1]August 8, 2012 Transfer Lease'!B47</f>
        <v>Fort Calgary Resources Ltd.</v>
      </c>
      <c r="H54" s="21">
        <f>'[1]August 8, 2012 Transfer Lease'!C47</f>
        <v>1603.2</v>
      </c>
      <c r="I54" s="8">
        <f>H54/F54</f>
        <v>25.05</v>
      </c>
      <c r="J54" s="19">
        <v>400</v>
      </c>
      <c r="K54" s="32">
        <f>F54*3.5</f>
        <v>224</v>
      </c>
      <c r="L54" s="8">
        <f>H54+J54+K54</f>
        <v>2227.2</v>
      </c>
      <c r="N54" s="19"/>
      <c r="O54" s="8"/>
      <c r="P54" s="19"/>
      <c r="Q54" s="8"/>
      <c r="R54" s="8"/>
    </row>
    <row r="55" spans="1:18" ht="11.25">
      <c r="A55" s="29"/>
      <c r="B55" s="37"/>
      <c r="C55" s="37"/>
      <c r="D55" s="29"/>
      <c r="E55" s="38"/>
      <c r="F55" s="37"/>
      <c r="G55" s="31"/>
      <c r="H55" s="21"/>
      <c r="J55" s="19"/>
      <c r="L55" s="8"/>
      <c r="N55" s="19"/>
      <c r="O55" s="8"/>
      <c r="P55" s="19"/>
      <c r="Q55" s="8"/>
      <c r="R55" s="8"/>
    </row>
    <row r="56" spans="1:18" ht="11.25">
      <c r="A56" s="29" t="s">
        <v>65</v>
      </c>
      <c r="B56" s="37">
        <v>19</v>
      </c>
      <c r="C56" s="37">
        <v>29</v>
      </c>
      <c r="D56" s="29" t="s">
        <v>27</v>
      </c>
      <c r="E56" s="38" t="s">
        <v>66</v>
      </c>
      <c r="F56" s="37">
        <v>64</v>
      </c>
      <c r="G56" s="31" t="str">
        <f>'[1]August 8, 2012 Transfer Lease'!B49</f>
        <v>Fort Calgary Resources Ltd.</v>
      </c>
      <c r="H56" s="21">
        <f>'[1]August 8, 2012 Transfer Lease'!C49</f>
        <v>1603.2</v>
      </c>
      <c r="I56" s="8">
        <f>H56/F56</f>
        <v>25.05</v>
      </c>
      <c r="J56" s="19">
        <v>400</v>
      </c>
      <c r="K56" s="32">
        <f>F56*3.5</f>
        <v>224</v>
      </c>
      <c r="L56" s="8">
        <f>H56+J56+K56</f>
        <v>2227.2</v>
      </c>
      <c r="N56" s="19"/>
      <c r="O56" s="8"/>
      <c r="P56" s="19"/>
      <c r="Q56" s="8"/>
      <c r="R56" s="8"/>
    </row>
    <row r="57" spans="1:18" ht="11.25">
      <c r="A57" s="29"/>
      <c r="B57" s="37"/>
      <c r="C57" s="37"/>
      <c r="D57" s="29"/>
      <c r="E57" s="38"/>
      <c r="F57" s="37"/>
      <c r="G57" s="31"/>
      <c r="H57" s="21"/>
      <c r="J57" s="19"/>
      <c r="L57" s="8"/>
      <c r="N57" s="19"/>
      <c r="O57" s="8"/>
      <c r="P57" s="19"/>
      <c r="Q57" s="8"/>
      <c r="R57" s="8"/>
    </row>
    <row r="58" spans="1:18" ht="11.25">
      <c r="A58" s="29" t="s">
        <v>67</v>
      </c>
      <c r="B58" s="29">
        <v>19</v>
      </c>
      <c r="C58" s="29">
        <v>29</v>
      </c>
      <c r="D58" s="29" t="s">
        <v>27</v>
      </c>
      <c r="E58" s="36" t="s">
        <v>68</v>
      </c>
      <c r="F58" s="37">
        <v>64</v>
      </c>
      <c r="G58" s="31" t="str">
        <f>'[1]August 8, 2012 Transfer Lease'!B51</f>
        <v>Fort Calgary Resources Ltd.</v>
      </c>
      <c r="H58" s="21">
        <f>'[1]August 8, 2012 Transfer Lease'!C51</f>
        <v>1603.2</v>
      </c>
      <c r="I58" s="8">
        <f>H58/F58</f>
        <v>25.05</v>
      </c>
      <c r="J58" s="19">
        <v>400</v>
      </c>
      <c r="K58" s="32">
        <f>F58*3.5</f>
        <v>224</v>
      </c>
      <c r="L58" s="8">
        <f>H58+J58+K58</f>
        <v>2227.2</v>
      </c>
      <c r="N58" s="19"/>
      <c r="O58" s="8"/>
      <c r="P58" s="19"/>
      <c r="Q58" s="8"/>
      <c r="R58" s="8"/>
    </row>
    <row r="59" spans="1:18" ht="11.25">
      <c r="A59" s="29"/>
      <c r="B59" s="29"/>
      <c r="C59" s="29"/>
      <c r="D59" s="29"/>
      <c r="E59" s="38"/>
      <c r="F59" s="37"/>
      <c r="G59" s="31"/>
      <c r="H59" s="21"/>
      <c r="N59" s="19"/>
      <c r="O59" s="8"/>
      <c r="P59" s="19"/>
      <c r="Q59" s="8"/>
      <c r="R59" s="8"/>
    </row>
    <row r="60" spans="1:18" ht="11.25">
      <c r="A60" s="29" t="s">
        <v>69</v>
      </c>
      <c r="B60" s="29">
        <v>19</v>
      </c>
      <c r="C60" s="29">
        <v>29</v>
      </c>
      <c r="D60" s="29" t="s">
        <v>27</v>
      </c>
      <c r="E60" s="38" t="s">
        <v>70</v>
      </c>
      <c r="F60" s="29">
        <v>64</v>
      </c>
      <c r="G60" s="31" t="str">
        <f>'[1]August 8, 2012 Transfer Lease'!B53</f>
        <v>Fort Calgary Resources Ltd.</v>
      </c>
      <c r="H60" s="21">
        <f>'[1]August 8, 2012 Transfer Lease'!C53</f>
        <v>1603.2</v>
      </c>
      <c r="I60" s="8">
        <f>H60/F60</f>
        <v>25.05</v>
      </c>
      <c r="J60" s="19">
        <v>400</v>
      </c>
      <c r="K60" s="32">
        <f>F60*3.5</f>
        <v>224</v>
      </c>
      <c r="L60" s="8">
        <f>H60+J60+K60</f>
        <v>2227.2</v>
      </c>
      <c r="N60" s="19"/>
      <c r="O60" s="8"/>
      <c r="P60" s="19"/>
      <c r="Q60" s="8"/>
      <c r="R60" s="8"/>
    </row>
    <row r="61" spans="1:18" ht="11.25">
      <c r="A61" s="39"/>
      <c r="B61" s="40"/>
      <c r="C61" s="40"/>
      <c r="D61" s="39"/>
      <c r="E61" s="41"/>
      <c r="F61" s="40"/>
      <c r="G61" s="31"/>
      <c r="H61" s="21"/>
      <c r="J61" s="19"/>
      <c r="L61" s="8"/>
      <c r="N61" s="19"/>
      <c r="O61" s="8"/>
      <c r="P61" s="19"/>
      <c r="Q61" s="8"/>
      <c r="R61" s="8"/>
    </row>
    <row r="62" spans="1:18" ht="11.25">
      <c r="A62" s="39"/>
      <c r="B62" s="40"/>
      <c r="C62" s="40"/>
      <c r="D62" s="39"/>
      <c r="E62" s="41"/>
      <c r="F62" s="40"/>
      <c r="G62" s="31"/>
      <c r="H62" s="21"/>
      <c r="J62" s="19"/>
      <c r="L62" s="8"/>
      <c r="N62" s="19"/>
      <c r="O62" s="8"/>
      <c r="P62" s="19"/>
      <c r="Q62" s="8"/>
      <c r="R62" s="8"/>
    </row>
    <row r="63" spans="1:18" ht="11.25">
      <c r="A63" s="39"/>
      <c r="B63" s="42"/>
      <c r="C63" s="42"/>
      <c r="D63" s="39"/>
      <c r="E63" s="41"/>
      <c r="F63" s="42"/>
      <c r="G63" s="31"/>
      <c r="H63" s="21"/>
      <c r="N63" s="19"/>
      <c r="O63" s="8"/>
      <c r="P63" s="19"/>
      <c r="Q63" s="8"/>
      <c r="R63" s="8"/>
    </row>
    <row r="64" spans="1:18" ht="11.25">
      <c r="A64" s="28"/>
      <c r="B64" s="42"/>
      <c r="C64" s="42"/>
      <c r="D64" s="28"/>
      <c r="E64" s="43"/>
      <c r="F64" s="42"/>
      <c r="G64" s="31"/>
      <c r="H64" s="21"/>
      <c r="N64" s="19"/>
      <c r="O64" s="8"/>
      <c r="P64" s="19"/>
      <c r="Q64" s="8"/>
      <c r="R64" s="8"/>
    </row>
    <row r="65" spans="1:18" ht="11.25">
      <c r="A65" s="26" t="s">
        <v>71</v>
      </c>
      <c r="B65" s="31"/>
      <c r="D65" s="25"/>
      <c r="F65" s="44">
        <f>SUM(F9:F64)</f>
        <v>1738.33</v>
      </c>
      <c r="H65" s="46">
        <f>SUM(H9:H64)</f>
        <v>565005.4299999997</v>
      </c>
      <c r="I65" s="47">
        <f>H65/F65</f>
        <v>325.02771625640685</v>
      </c>
      <c r="J65" s="48">
        <f>SUM(J9:J63)</f>
        <v>8800</v>
      </c>
      <c r="K65" s="48">
        <f>SUM(K9:K63)</f>
        <v>6084.155</v>
      </c>
      <c r="N65" s="19"/>
      <c r="O65" s="8"/>
      <c r="P65" s="19"/>
      <c r="Q65" s="8"/>
      <c r="R65" s="8"/>
    </row>
    <row r="66" spans="1:18" ht="11.25">
      <c r="A66" s="26"/>
      <c r="B66" s="31"/>
      <c r="D66" s="25"/>
      <c r="F66" s="44"/>
      <c r="H66" s="49"/>
      <c r="J66" s="19"/>
      <c r="L66" s="8"/>
      <c r="N66" s="19"/>
      <c r="O66" s="8"/>
      <c r="P66" s="19"/>
      <c r="Q66" s="8"/>
      <c r="R66" s="8"/>
    </row>
    <row r="67" spans="7:18" ht="11.25">
      <c r="G67" s="50" t="s">
        <v>72</v>
      </c>
      <c r="H67" s="51">
        <f>H65+J65+K65</f>
        <v>579889.5849999997</v>
      </c>
      <c r="L67" s="52">
        <f>SUM(L9:L66)</f>
        <v>579889.5849999998</v>
      </c>
      <c r="N67" s="19"/>
      <c r="O67" s="8"/>
      <c r="P67" s="19"/>
      <c r="Q67" s="8"/>
      <c r="R67" s="8"/>
    </row>
    <row r="68" spans="14:18" ht="11.25">
      <c r="N68" s="19"/>
      <c r="O68" s="8"/>
      <c r="P68" s="19"/>
      <c r="Q68" s="8"/>
      <c r="R68" s="8"/>
    </row>
    <row r="69" spans="5:18" ht="11.25">
      <c r="E69" s="4">
        <f>+COUNT(F9:F64)</f>
        <v>22</v>
      </c>
      <c r="N69" s="19"/>
      <c r="O69" s="8"/>
      <c r="P69" s="19"/>
      <c r="Q69" s="8"/>
      <c r="R69" s="8"/>
    </row>
    <row r="70" spans="14:18" ht="11.25">
      <c r="N70" s="19"/>
      <c r="O70" s="8"/>
      <c r="P70" s="19"/>
      <c r="Q70" s="8"/>
      <c r="R70" s="8"/>
    </row>
    <row r="71" spans="14:18" ht="11.25">
      <c r="N71" s="19"/>
      <c r="O71" s="8"/>
      <c r="P71" s="19"/>
      <c r="Q71" s="8"/>
      <c r="R71" s="8"/>
    </row>
    <row r="72" spans="1:18" ht="11.25">
      <c r="A72" s="4">
        <f>23-E69</f>
        <v>1</v>
      </c>
      <c r="B72" s="4" t="s">
        <v>73</v>
      </c>
      <c r="N72" s="19"/>
      <c r="O72" s="8"/>
      <c r="P72" s="19"/>
      <c r="Q72" s="8"/>
      <c r="R72" s="8"/>
    </row>
    <row r="73" spans="14:18" ht="11.25">
      <c r="N73" s="19"/>
      <c r="O73" s="8"/>
      <c r="P73" s="19"/>
      <c r="Q73" s="8"/>
      <c r="R73" s="8"/>
    </row>
    <row r="74" spans="14:18" ht="11.25">
      <c r="N74" s="19"/>
      <c r="O74" s="8"/>
      <c r="P74" s="19"/>
      <c r="Q74" s="8"/>
      <c r="R74" s="8"/>
    </row>
    <row r="75" spans="6:18" ht="11.25">
      <c r="F75" s="53">
        <f>SUM(F9:F64)</f>
        <v>1738.33</v>
      </c>
      <c r="N75" s="19"/>
      <c r="O75" s="8"/>
      <c r="P75" s="19"/>
      <c r="Q75" s="8"/>
      <c r="R75" s="8"/>
    </row>
    <row r="76" spans="9:18" ht="11.25">
      <c r="I76" s="4"/>
      <c r="K76" s="4"/>
      <c r="N76" s="19"/>
      <c r="O76" s="8"/>
      <c r="P76" s="19"/>
      <c r="Q76" s="8"/>
      <c r="R76" s="8"/>
    </row>
    <row r="77" spans="4:18" ht="11.25">
      <c r="D77" s="4"/>
      <c r="G77" s="4"/>
      <c r="I77" s="4"/>
      <c r="K77" s="4"/>
      <c r="N77" s="19"/>
      <c r="O77" s="8"/>
      <c r="P77" s="19"/>
      <c r="Q77" s="8"/>
      <c r="R77" s="8"/>
    </row>
    <row r="78" spans="4:18" ht="11.25">
      <c r="D78" s="4"/>
      <c r="G78" s="4"/>
      <c r="I78" s="4"/>
      <c r="K78" s="4"/>
      <c r="N78" s="19"/>
      <c r="O78" s="8"/>
      <c r="P78" s="19"/>
      <c r="Q78" s="8"/>
      <c r="R78" s="8"/>
    </row>
    <row r="79" spans="4:18" ht="11.25">
      <c r="D79" s="4"/>
      <c r="G79" s="4"/>
      <c r="I79" s="4"/>
      <c r="K79" s="4"/>
      <c r="N79" s="19"/>
      <c r="O79" s="8"/>
      <c r="P79" s="19"/>
      <c r="Q79" s="8"/>
      <c r="R79" s="8"/>
    </row>
    <row r="80" spans="4:18" ht="11.25">
      <c r="D80" s="4"/>
      <c r="G80" s="4"/>
      <c r="I80" s="4"/>
      <c r="K80" s="4"/>
      <c r="N80" s="19"/>
      <c r="O80" s="8"/>
      <c r="P80" s="19"/>
      <c r="Q80" s="8"/>
      <c r="R80" s="8"/>
    </row>
    <row r="81" spans="4:18" ht="11.25">
      <c r="D81" s="4"/>
      <c r="G81" s="4"/>
      <c r="I81" s="4"/>
      <c r="K81" s="4"/>
      <c r="N81" s="19"/>
      <c r="O81" s="8"/>
      <c r="P81" s="19"/>
      <c r="Q81" s="8"/>
      <c r="R81" s="8"/>
    </row>
    <row r="82" spans="4:18" ht="11.25">
      <c r="D82" s="4"/>
      <c r="G82" s="4"/>
      <c r="N82" s="19"/>
      <c r="O82" s="8"/>
      <c r="P82" s="19"/>
      <c r="Q82" s="8"/>
      <c r="R82" s="8"/>
    </row>
    <row r="95" spans="9:11" ht="11.25">
      <c r="I95" s="4"/>
      <c r="K95" s="4"/>
    </row>
    <row r="96" spans="4:7" ht="11.25">
      <c r="D96" s="4"/>
      <c r="E96" s="4" t="s">
        <v>74</v>
      </c>
      <c r="G96" s="4"/>
    </row>
  </sheetData>
  <sheetProtection/>
  <printOptions/>
  <pageMargins left="0.2362204724409449" right="0.2362204724409449" top="0.1968503937007874" bottom="0.11811023622047245" header="0.1968503937007874" footer="0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11"/>
  <sheetViews>
    <sheetView tabSelected="1" zoomScalePageLayoutView="0" workbookViewId="0" topLeftCell="A1">
      <pane xSplit="1" ySplit="8" topLeftCell="B93" activePane="bottomRight" state="frozen"/>
      <selection pane="topLeft" activeCell="E5" sqref="E5"/>
      <selection pane="topRight" activeCell="E5" sqref="E5"/>
      <selection pane="bottomLeft" activeCell="E5" sqref="E5"/>
      <selection pane="bottomRight" activeCell="O110" sqref="O110"/>
    </sheetView>
  </sheetViews>
  <sheetFormatPr defaultColWidth="8.7109375" defaultRowHeight="15"/>
  <cols>
    <col min="1" max="1" width="14.140625" style="54" customWidth="1"/>
    <col min="2" max="2" width="6.7109375" style="54" customWidth="1"/>
    <col min="3" max="3" width="7.140625" style="55" customWidth="1"/>
    <col min="4" max="4" width="12.00390625" style="56" customWidth="1"/>
    <col min="5" max="5" width="8.00390625" style="57" customWidth="1"/>
    <col min="6" max="6" width="9.28125" style="57" customWidth="1"/>
    <col min="7" max="7" width="12.140625" style="56" customWidth="1"/>
    <col min="8" max="8" width="1.28515625" style="59" customWidth="1"/>
    <col min="9" max="9" width="6.57421875" style="54" customWidth="1"/>
    <col min="10" max="10" width="7.7109375" style="60" customWidth="1"/>
    <col min="11" max="11" width="12.00390625" style="59" customWidth="1"/>
    <col min="12" max="12" width="8.7109375" style="54" customWidth="1"/>
    <col min="13" max="13" width="8.140625" style="54" customWidth="1"/>
    <col min="14" max="15" width="12.140625" style="59" customWidth="1"/>
    <col min="16" max="16384" width="8.7109375" style="54" customWidth="1"/>
  </cols>
  <sheetData>
    <row r="1" ht="12.75">
      <c r="F1" s="58" t="s">
        <v>75</v>
      </c>
    </row>
    <row r="2" spans="7:8" ht="12.75">
      <c r="G2" s="61" t="s">
        <v>76</v>
      </c>
      <c r="H2" s="62"/>
    </row>
    <row r="4" spans="1:15" s="71" customFormat="1" ht="15">
      <c r="A4" s="54"/>
      <c r="B4" s="63" t="s">
        <v>77</v>
      </c>
      <c r="C4" s="64"/>
      <c r="D4" s="65"/>
      <c r="E4" s="66"/>
      <c r="F4" s="66"/>
      <c r="G4" s="67"/>
      <c r="H4" s="68"/>
      <c r="I4" s="69" t="s">
        <v>78</v>
      </c>
      <c r="J4" s="70"/>
      <c r="K4" s="68"/>
      <c r="N4" s="68"/>
      <c r="O4" s="59"/>
    </row>
    <row r="5" spans="2:16" s="72" customFormat="1" ht="11.25">
      <c r="B5" s="72" t="s">
        <v>79</v>
      </c>
      <c r="C5" s="73"/>
      <c r="D5" s="74"/>
      <c r="E5" s="75" t="s">
        <v>80</v>
      </c>
      <c r="F5" s="75" t="s">
        <v>81</v>
      </c>
      <c r="G5" s="74" t="s">
        <v>82</v>
      </c>
      <c r="H5" s="76"/>
      <c r="I5" s="72" t="s">
        <v>79</v>
      </c>
      <c r="J5" s="77"/>
      <c r="K5" s="76"/>
      <c r="L5" s="72" t="s">
        <v>80</v>
      </c>
      <c r="M5" s="72" t="s">
        <v>81</v>
      </c>
      <c r="N5" s="76" t="s">
        <v>83</v>
      </c>
      <c r="O5" s="76" t="s">
        <v>84</v>
      </c>
      <c r="P5" s="72" t="s">
        <v>85</v>
      </c>
    </row>
    <row r="6" spans="2:16" s="72" customFormat="1" ht="11.25">
      <c r="B6" s="72" t="s">
        <v>86</v>
      </c>
      <c r="C6" s="78" t="s">
        <v>87</v>
      </c>
      <c r="D6" s="74" t="s">
        <v>88</v>
      </c>
      <c r="E6" s="75" t="s">
        <v>89</v>
      </c>
      <c r="F6" s="75" t="s">
        <v>89</v>
      </c>
      <c r="G6" s="74" t="s">
        <v>90</v>
      </c>
      <c r="H6" s="76"/>
      <c r="I6" s="72" t="s">
        <v>91</v>
      </c>
      <c r="J6" s="77" t="s">
        <v>87</v>
      </c>
      <c r="K6" s="76" t="s">
        <v>88</v>
      </c>
      <c r="L6" s="72" t="s">
        <v>89</v>
      </c>
      <c r="M6" s="72" t="s">
        <v>89</v>
      </c>
      <c r="N6" s="76" t="s">
        <v>90</v>
      </c>
      <c r="O6" s="76" t="s">
        <v>90</v>
      </c>
      <c r="P6" s="72" t="s">
        <v>92</v>
      </c>
    </row>
    <row r="7" spans="1:15" s="72" customFormat="1" ht="11.25">
      <c r="A7" s="79" t="s">
        <v>93</v>
      </c>
      <c r="B7" s="72" t="s">
        <v>94</v>
      </c>
      <c r="C7" s="73" t="s">
        <v>95</v>
      </c>
      <c r="D7" s="74" t="s">
        <v>96</v>
      </c>
      <c r="E7" s="80" t="s">
        <v>97</v>
      </c>
      <c r="F7" s="75" t="s">
        <v>97</v>
      </c>
      <c r="G7" s="74" t="s">
        <v>96</v>
      </c>
      <c r="H7" s="76"/>
      <c r="I7" s="72" t="s">
        <v>94</v>
      </c>
      <c r="J7" s="77" t="s">
        <v>95</v>
      </c>
      <c r="K7" s="76" t="s">
        <v>96</v>
      </c>
      <c r="L7" s="72" t="s">
        <v>97</v>
      </c>
      <c r="M7" s="72" t="s">
        <v>97</v>
      </c>
      <c r="N7" s="76" t="s">
        <v>96</v>
      </c>
      <c r="O7" s="76" t="s">
        <v>96</v>
      </c>
    </row>
    <row r="9" spans="1:16" ht="11.25">
      <c r="A9" s="81">
        <v>28964</v>
      </c>
      <c r="B9" s="54">
        <v>42</v>
      </c>
      <c r="C9" s="55">
        <v>6200</v>
      </c>
      <c r="D9" s="56">
        <v>493641.3</v>
      </c>
      <c r="E9" s="57">
        <v>79.62</v>
      </c>
      <c r="F9" s="56">
        <v>277.5</v>
      </c>
      <c r="G9" s="56">
        <v>511241.3</v>
      </c>
      <c r="I9" s="72">
        <v>3</v>
      </c>
      <c r="J9" s="77">
        <v>4736</v>
      </c>
      <c r="K9" s="76">
        <v>40888</v>
      </c>
      <c r="L9" s="82">
        <v>8.63</v>
      </c>
      <c r="M9" s="82">
        <v>12.23</v>
      </c>
      <c r="N9" s="76">
        <v>47558</v>
      </c>
      <c r="O9" s="59">
        <v>558799.3</v>
      </c>
      <c r="P9" s="54">
        <f aca="true" t="shared" si="0" ref="P9:P72">IF(MONTH(A9)&lt;4,YEAR(A9)-1,YEAR(A9))</f>
        <v>1979</v>
      </c>
    </row>
    <row r="10" spans="1:16" ht="11.25">
      <c r="A10" s="83">
        <v>29104</v>
      </c>
      <c r="B10" s="54">
        <v>44</v>
      </c>
      <c r="C10" s="55">
        <v>4864</v>
      </c>
      <c r="D10" s="56">
        <v>404253.6</v>
      </c>
      <c r="E10" s="57">
        <v>83.11</v>
      </c>
      <c r="F10" s="56">
        <v>315.17</v>
      </c>
      <c r="G10" s="56">
        <v>418613.6</v>
      </c>
      <c r="I10" s="72" t="s">
        <v>98</v>
      </c>
      <c r="J10" s="77" t="s">
        <v>98</v>
      </c>
      <c r="K10" s="76" t="s">
        <v>98</v>
      </c>
      <c r="L10" s="82" t="s">
        <v>98</v>
      </c>
      <c r="M10" s="82" t="s">
        <v>98</v>
      </c>
      <c r="N10" s="76" t="s">
        <v>98</v>
      </c>
      <c r="O10" s="59">
        <v>418613.6</v>
      </c>
      <c r="P10" s="54">
        <f t="shared" si="0"/>
        <v>1979</v>
      </c>
    </row>
    <row r="11" spans="1:16" ht="11.25">
      <c r="A11" s="81">
        <v>29285</v>
      </c>
      <c r="B11" s="54">
        <v>38</v>
      </c>
      <c r="C11" s="55">
        <v>6204</v>
      </c>
      <c r="D11" s="56">
        <v>426553.5</v>
      </c>
      <c r="E11" s="57">
        <v>68.75</v>
      </c>
      <c r="F11" s="56">
        <v>267.34</v>
      </c>
      <c r="G11" s="56">
        <v>443963.5</v>
      </c>
      <c r="I11" s="72">
        <v>6</v>
      </c>
      <c r="J11" s="77">
        <v>13204</v>
      </c>
      <c r="K11" s="76">
        <v>746463.2</v>
      </c>
      <c r="L11" s="82">
        <v>56.53</v>
      </c>
      <c r="M11" s="82">
        <v>100.31</v>
      </c>
      <c r="N11" s="76">
        <v>764468.2</v>
      </c>
      <c r="O11" s="59">
        <v>1208431.7</v>
      </c>
      <c r="P11" s="54">
        <f t="shared" si="0"/>
        <v>1979</v>
      </c>
    </row>
    <row r="12" spans="1:16" ht="11.25">
      <c r="A12" s="83">
        <v>29425</v>
      </c>
      <c r="B12" s="54">
        <v>18</v>
      </c>
      <c r="C12" s="55">
        <v>2432</v>
      </c>
      <c r="D12" s="56">
        <v>224698.82</v>
      </c>
      <c r="E12" s="57">
        <v>92.39</v>
      </c>
      <c r="F12" s="56">
        <v>139.75</v>
      </c>
      <c r="G12" s="56">
        <v>231678.82</v>
      </c>
      <c r="I12" s="72">
        <v>2</v>
      </c>
      <c r="J12" s="77">
        <v>2368</v>
      </c>
      <c r="K12" s="76">
        <v>73882</v>
      </c>
      <c r="L12" s="82">
        <v>31.2</v>
      </c>
      <c r="M12" s="82">
        <v>31.2</v>
      </c>
      <c r="N12" s="76">
        <v>77342</v>
      </c>
      <c r="O12" s="59">
        <v>309020.82</v>
      </c>
      <c r="P12" s="54">
        <f t="shared" si="0"/>
        <v>1980</v>
      </c>
    </row>
    <row r="13" spans="1:16" ht="11.25">
      <c r="A13" s="81">
        <v>29523</v>
      </c>
      <c r="B13" s="54">
        <v>24</v>
      </c>
      <c r="C13" s="55">
        <v>3904</v>
      </c>
      <c r="D13" s="56">
        <v>406277.52</v>
      </c>
      <c r="E13" s="57">
        <v>104.06</v>
      </c>
      <c r="F13" s="56">
        <v>470.51</v>
      </c>
      <c r="G13" s="56">
        <v>417237.52</v>
      </c>
      <c r="H13" s="84"/>
      <c r="I13" s="72" t="s">
        <v>98</v>
      </c>
      <c r="J13" s="77" t="s">
        <v>98</v>
      </c>
      <c r="K13" s="76" t="s">
        <v>98</v>
      </c>
      <c r="L13" s="82" t="s">
        <v>98</v>
      </c>
      <c r="M13" s="82" t="s">
        <v>98</v>
      </c>
      <c r="N13" s="76" t="s">
        <v>98</v>
      </c>
      <c r="O13" s="59">
        <v>417237.52</v>
      </c>
      <c r="P13" s="54">
        <f t="shared" si="0"/>
        <v>1980</v>
      </c>
    </row>
    <row r="14" spans="1:16" ht="11.25">
      <c r="A14" s="81" t="s">
        <v>99</v>
      </c>
      <c r="B14" s="54">
        <v>38</v>
      </c>
      <c r="C14" s="55">
        <v>6269</v>
      </c>
      <c r="D14" s="56">
        <v>589615.58</v>
      </c>
      <c r="E14" s="57">
        <v>94.05</v>
      </c>
      <c r="F14" s="56">
        <v>257.26</v>
      </c>
      <c r="G14" s="56">
        <v>607188.08</v>
      </c>
      <c r="I14" s="72">
        <v>1</v>
      </c>
      <c r="J14" s="77">
        <v>1280</v>
      </c>
      <c r="K14" s="76">
        <v>207718.4</v>
      </c>
      <c r="L14" s="82">
        <v>162</v>
      </c>
      <c r="M14" s="82">
        <v>162.28</v>
      </c>
      <c r="N14" s="76">
        <v>209568.4</v>
      </c>
      <c r="O14" s="59">
        <v>816756.48</v>
      </c>
      <c r="P14" s="54">
        <f t="shared" si="0"/>
        <v>1899</v>
      </c>
    </row>
    <row r="15" spans="1:16" ht="11.25">
      <c r="A15" s="81">
        <v>29887</v>
      </c>
      <c r="B15" s="54">
        <v>47</v>
      </c>
      <c r="C15" s="55">
        <v>6043</v>
      </c>
      <c r="D15" s="56">
        <v>485342.76</v>
      </c>
      <c r="E15" s="57">
        <v>80.31</v>
      </c>
      <c r="F15" s="56">
        <v>252.5</v>
      </c>
      <c r="G15" s="56">
        <v>502800.26</v>
      </c>
      <c r="I15" s="72">
        <v>4</v>
      </c>
      <c r="J15" s="77">
        <v>4096</v>
      </c>
      <c r="K15" s="76">
        <v>403480.32</v>
      </c>
      <c r="L15" s="82">
        <v>162.28</v>
      </c>
      <c r="M15" s="82">
        <v>178.43</v>
      </c>
      <c r="N15" s="76">
        <v>409600.32</v>
      </c>
      <c r="O15" s="59">
        <v>912400.58</v>
      </c>
      <c r="P15" s="54">
        <f t="shared" si="0"/>
        <v>1981</v>
      </c>
    </row>
    <row r="16" spans="1:16" ht="11.25">
      <c r="A16" s="83">
        <v>30092</v>
      </c>
      <c r="B16" s="54">
        <v>30</v>
      </c>
      <c r="C16" s="55">
        <v>3184</v>
      </c>
      <c r="D16" s="56">
        <v>420788.43</v>
      </c>
      <c r="E16" s="57">
        <v>132.16</v>
      </c>
      <c r="F16" s="56">
        <v>835.94</v>
      </c>
      <c r="G16" s="56">
        <v>430248.43</v>
      </c>
      <c r="I16" s="72" t="s">
        <v>98</v>
      </c>
      <c r="J16" s="77">
        <f>J14+'stat-date'!C101</f>
        <v>4618.644</v>
      </c>
      <c r="K16" s="76" t="s">
        <v>98</v>
      </c>
      <c r="L16" s="82" t="s">
        <v>98</v>
      </c>
      <c r="M16" s="82" t="s">
        <v>98</v>
      </c>
      <c r="N16" s="76" t="s">
        <v>98</v>
      </c>
      <c r="O16" s="59">
        <v>430248.43</v>
      </c>
      <c r="P16" s="54">
        <f t="shared" si="0"/>
        <v>1982</v>
      </c>
    </row>
    <row r="17" spans="1:16" ht="11.25">
      <c r="A17" s="81">
        <v>30251</v>
      </c>
      <c r="B17" s="54">
        <v>26</v>
      </c>
      <c r="C17" s="55">
        <v>3264</v>
      </c>
      <c r="D17" s="56">
        <v>634879.52</v>
      </c>
      <c r="E17" s="57">
        <v>194.51</v>
      </c>
      <c r="F17" s="56">
        <v>938.88</v>
      </c>
      <c r="G17" s="56">
        <v>644339.52</v>
      </c>
      <c r="I17" s="72" t="s">
        <v>98</v>
      </c>
      <c r="J17" s="77" t="s">
        <v>98</v>
      </c>
      <c r="K17" s="76" t="s">
        <v>98</v>
      </c>
      <c r="L17" s="82" t="s">
        <v>98</v>
      </c>
      <c r="M17" s="82" t="s">
        <v>98</v>
      </c>
      <c r="N17" s="76" t="s">
        <v>98</v>
      </c>
      <c r="O17" s="59">
        <v>644339.52</v>
      </c>
      <c r="P17" s="54">
        <f t="shared" si="0"/>
        <v>1982</v>
      </c>
    </row>
    <row r="18" spans="1:16" ht="11.25">
      <c r="A18" s="83">
        <v>30447</v>
      </c>
      <c r="B18" s="54">
        <v>34</v>
      </c>
      <c r="C18" s="55">
        <v>4043</v>
      </c>
      <c r="D18" s="56">
        <v>593209.24</v>
      </c>
      <c r="E18" s="57">
        <v>146.73</v>
      </c>
      <c r="F18" s="56">
        <v>762.34</v>
      </c>
      <c r="G18" s="56">
        <v>605016.74</v>
      </c>
      <c r="I18" s="72">
        <v>1</v>
      </c>
      <c r="J18" s="77">
        <v>1024</v>
      </c>
      <c r="K18" s="76">
        <v>40192</v>
      </c>
      <c r="L18" s="82">
        <v>39.25</v>
      </c>
      <c r="M18" s="82">
        <v>39.25</v>
      </c>
      <c r="N18" s="76">
        <v>41722</v>
      </c>
      <c r="O18" s="59">
        <v>646738.74</v>
      </c>
      <c r="P18" s="54">
        <f t="shared" si="0"/>
        <v>1983</v>
      </c>
    </row>
    <row r="19" spans="1:16" ht="11.25">
      <c r="A19" s="81">
        <v>30601</v>
      </c>
      <c r="B19" s="54">
        <v>32</v>
      </c>
      <c r="C19" s="55">
        <v>5212</v>
      </c>
      <c r="D19" s="56">
        <v>439057.91</v>
      </c>
      <c r="E19" s="57">
        <v>84.24</v>
      </c>
      <c r="F19" s="56">
        <v>520</v>
      </c>
      <c r="G19" s="56">
        <v>453687.91</v>
      </c>
      <c r="I19" s="72" t="s">
        <v>98</v>
      </c>
      <c r="J19" s="77" t="s">
        <v>98</v>
      </c>
      <c r="K19" s="76" t="s">
        <v>98</v>
      </c>
      <c r="L19" s="82" t="s">
        <v>98</v>
      </c>
      <c r="M19" s="82" t="s">
        <v>98</v>
      </c>
      <c r="N19" s="76" t="s">
        <v>98</v>
      </c>
      <c r="O19" s="59">
        <v>453687.91</v>
      </c>
      <c r="P19" s="54">
        <f t="shared" si="0"/>
        <v>1983</v>
      </c>
    </row>
    <row r="20" spans="1:16" ht="11.25">
      <c r="A20" s="83">
        <v>30811</v>
      </c>
      <c r="B20" s="54">
        <v>53</v>
      </c>
      <c r="C20" s="55">
        <v>3807</v>
      </c>
      <c r="D20" s="56">
        <v>755797.16</v>
      </c>
      <c r="E20" s="57">
        <v>198.53</v>
      </c>
      <c r="F20" s="56">
        <v>790</v>
      </c>
      <c r="G20" s="56">
        <v>767964.66</v>
      </c>
      <c r="I20" s="72" t="s">
        <v>98</v>
      </c>
      <c r="J20" s="77" t="s">
        <v>98</v>
      </c>
      <c r="K20" s="76" t="s">
        <v>98</v>
      </c>
      <c r="L20" s="82" t="s">
        <v>98</v>
      </c>
      <c r="M20" s="82" t="s">
        <v>98</v>
      </c>
      <c r="N20" s="76" t="s">
        <v>98</v>
      </c>
      <c r="O20" s="59">
        <v>767964.66</v>
      </c>
      <c r="P20" s="54">
        <f t="shared" si="0"/>
        <v>1984</v>
      </c>
    </row>
    <row r="21" spans="1:16" ht="11.25">
      <c r="A21" s="81">
        <v>30979</v>
      </c>
      <c r="B21" s="54">
        <v>51</v>
      </c>
      <c r="C21" s="55">
        <v>4969</v>
      </c>
      <c r="D21" s="56">
        <v>1425701.5</v>
      </c>
      <c r="E21" s="57">
        <v>286.92</v>
      </c>
      <c r="F21" s="56">
        <v>1411.17</v>
      </c>
      <c r="G21" s="56">
        <v>1440674</v>
      </c>
      <c r="I21" s="72" t="s">
        <v>98</v>
      </c>
      <c r="J21" s="77" t="s">
        <v>98</v>
      </c>
      <c r="K21" s="76" t="s">
        <v>98</v>
      </c>
      <c r="L21" s="82" t="s">
        <v>98</v>
      </c>
      <c r="M21" s="82" t="s">
        <v>98</v>
      </c>
      <c r="N21" s="76" t="s">
        <v>98</v>
      </c>
      <c r="O21" s="59">
        <v>1440674</v>
      </c>
      <c r="P21" s="54">
        <f t="shared" si="0"/>
        <v>1984</v>
      </c>
    </row>
    <row r="22" spans="1:16" ht="11.25">
      <c r="A22" s="83">
        <v>31175</v>
      </c>
      <c r="B22" s="54">
        <v>98</v>
      </c>
      <c r="C22" s="55">
        <v>9342</v>
      </c>
      <c r="D22" s="56">
        <v>2117703.81</v>
      </c>
      <c r="E22" s="57">
        <v>226.69</v>
      </c>
      <c r="F22" s="56">
        <v>1280.92</v>
      </c>
      <c r="G22" s="56">
        <v>2145958.81</v>
      </c>
      <c r="I22" s="72" t="s">
        <v>98</v>
      </c>
      <c r="J22" s="77" t="s">
        <v>98</v>
      </c>
      <c r="K22" s="76" t="s">
        <v>98</v>
      </c>
      <c r="L22" s="82" t="s">
        <v>98</v>
      </c>
      <c r="M22" s="82" t="s">
        <v>98</v>
      </c>
      <c r="N22" s="76" t="s">
        <v>98</v>
      </c>
      <c r="O22" s="59">
        <v>2145958.81</v>
      </c>
      <c r="P22" s="54">
        <f t="shared" si="0"/>
        <v>1985</v>
      </c>
    </row>
    <row r="23" spans="1:16" ht="11.25">
      <c r="A23" s="81">
        <v>31343</v>
      </c>
      <c r="B23" s="54">
        <v>75</v>
      </c>
      <c r="C23" s="55">
        <v>6129</v>
      </c>
      <c r="D23" s="56">
        <v>2097378.73</v>
      </c>
      <c r="E23" s="57">
        <v>344.91</v>
      </c>
      <c r="F23" s="56">
        <v>1593.78</v>
      </c>
      <c r="G23" s="56">
        <v>2116451.23</v>
      </c>
      <c r="I23" s="72" t="s">
        <v>98</v>
      </c>
      <c r="J23" s="77" t="s">
        <v>98</v>
      </c>
      <c r="K23" s="76" t="s">
        <v>98</v>
      </c>
      <c r="L23" s="82" t="s">
        <v>98</v>
      </c>
      <c r="M23" s="82" t="s">
        <v>98</v>
      </c>
      <c r="N23" s="76" t="s">
        <v>98</v>
      </c>
      <c r="O23" s="59">
        <v>2116451.23</v>
      </c>
      <c r="P23" s="54">
        <f t="shared" si="0"/>
        <v>1985</v>
      </c>
    </row>
    <row r="24" spans="1:16" ht="11.25">
      <c r="A24" s="83">
        <v>31539</v>
      </c>
      <c r="B24" s="54">
        <v>73</v>
      </c>
      <c r="C24" s="55">
        <v>5408</v>
      </c>
      <c r="D24" s="56">
        <v>752148.9</v>
      </c>
      <c r="E24" s="57">
        <v>139.08</v>
      </c>
      <c r="F24" s="56">
        <v>602</v>
      </c>
      <c r="G24" s="56">
        <v>769318.9</v>
      </c>
      <c r="I24" s="72" t="s">
        <v>98</v>
      </c>
      <c r="J24" s="77" t="s">
        <v>98</v>
      </c>
      <c r="K24" s="76" t="s">
        <v>98</v>
      </c>
      <c r="L24" s="82" t="s">
        <v>98</v>
      </c>
      <c r="M24" s="82" t="s">
        <v>98</v>
      </c>
      <c r="N24" s="76" t="s">
        <v>98</v>
      </c>
      <c r="O24" s="59">
        <v>769318.9</v>
      </c>
      <c r="P24" s="54">
        <f t="shared" si="0"/>
        <v>1986</v>
      </c>
    </row>
    <row r="25" spans="1:16" ht="11.25">
      <c r="A25" s="81">
        <v>31707</v>
      </c>
      <c r="B25" s="54">
        <v>30</v>
      </c>
      <c r="C25" s="55">
        <v>2496</v>
      </c>
      <c r="D25" s="56">
        <v>139208.72</v>
      </c>
      <c r="E25" s="57">
        <v>55.77</v>
      </c>
      <c r="F25" s="56">
        <v>172</v>
      </c>
      <c r="G25" s="56">
        <v>146948.72</v>
      </c>
      <c r="I25" s="72">
        <v>1</v>
      </c>
      <c r="J25" s="77">
        <v>768</v>
      </c>
      <c r="K25" s="76">
        <v>20285</v>
      </c>
      <c r="L25" s="82">
        <v>26.41</v>
      </c>
      <c r="M25" s="82">
        <v>26.41</v>
      </c>
      <c r="N25" s="76">
        <v>21495</v>
      </c>
      <c r="O25" s="59">
        <v>168443.72</v>
      </c>
      <c r="P25" s="54">
        <f t="shared" si="0"/>
        <v>1986</v>
      </c>
    </row>
    <row r="26" spans="1:16" ht="11.25">
      <c r="A26" s="81">
        <v>31875</v>
      </c>
      <c r="B26" s="54">
        <v>22</v>
      </c>
      <c r="C26" s="55">
        <v>2016</v>
      </c>
      <c r="D26" s="56">
        <v>226604.19</v>
      </c>
      <c r="E26" s="56">
        <v>112.4</v>
      </c>
      <c r="F26" s="56">
        <v>230.23</v>
      </c>
      <c r="G26" s="56">
        <v>232744.19</v>
      </c>
      <c r="I26" s="72" t="s">
        <v>98</v>
      </c>
      <c r="J26" s="77" t="s">
        <v>98</v>
      </c>
      <c r="K26" s="76" t="s">
        <v>98</v>
      </c>
      <c r="L26" s="82" t="s">
        <v>98</v>
      </c>
      <c r="M26" s="82" t="s">
        <v>98</v>
      </c>
      <c r="N26" s="76" t="s">
        <v>98</v>
      </c>
      <c r="O26" s="59">
        <v>232744.19</v>
      </c>
      <c r="P26" s="54">
        <f t="shared" si="0"/>
        <v>1987</v>
      </c>
    </row>
    <row r="27" spans="1:16" ht="11.25">
      <c r="A27" s="81">
        <v>32064</v>
      </c>
      <c r="B27" s="54">
        <v>35</v>
      </c>
      <c r="C27" s="55">
        <v>3797</v>
      </c>
      <c r="D27" s="56">
        <v>350648.69</v>
      </c>
      <c r="E27" s="57">
        <v>92.35</v>
      </c>
      <c r="F27" s="56">
        <v>202.48</v>
      </c>
      <c r="G27" s="56">
        <v>361891.19</v>
      </c>
      <c r="I27" s="72" t="s">
        <v>98</v>
      </c>
      <c r="J27" s="77" t="s">
        <v>98</v>
      </c>
      <c r="K27" s="76" t="s">
        <v>98</v>
      </c>
      <c r="L27" s="82" t="s">
        <v>98</v>
      </c>
      <c r="M27" s="82" t="s">
        <v>98</v>
      </c>
      <c r="N27" s="76" t="s">
        <v>98</v>
      </c>
      <c r="O27" s="59">
        <v>361891.19</v>
      </c>
      <c r="P27" s="54">
        <f t="shared" si="0"/>
        <v>1987</v>
      </c>
    </row>
    <row r="28" spans="1:16" ht="11.25">
      <c r="A28" s="81">
        <v>32246</v>
      </c>
      <c r="B28" s="54">
        <v>21</v>
      </c>
      <c r="C28" s="55">
        <v>2597</v>
      </c>
      <c r="D28" s="56">
        <v>278204.46</v>
      </c>
      <c r="E28" s="57">
        <v>107.13</v>
      </c>
      <c r="F28" s="56">
        <v>313.07</v>
      </c>
      <c r="G28" s="56">
        <v>285746.96</v>
      </c>
      <c r="I28" s="72">
        <v>1</v>
      </c>
      <c r="J28" s="77">
        <v>2112</v>
      </c>
      <c r="K28" s="76">
        <v>84231</v>
      </c>
      <c r="L28" s="82">
        <v>39.88</v>
      </c>
      <c r="M28" s="82">
        <v>39.88</v>
      </c>
      <c r="N28" s="76">
        <v>87121</v>
      </c>
      <c r="O28" s="59">
        <v>372867.96</v>
      </c>
      <c r="P28" s="54">
        <f t="shared" si="0"/>
        <v>1988</v>
      </c>
    </row>
    <row r="29" spans="1:16" ht="11.25">
      <c r="A29" s="83">
        <v>32456</v>
      </c>
      <c r="B29" s="54">
        <v>8</v>
      </c>
      <c r="C29" s="55">
        <v>832</v>
      </c>
      <c r="D29" s="56">
        <v>70235.07</v>
      </c>
      <c r="E29" s="57">
        <v>84.42</v>
      </c>
      <c r="F29" s="56">
        <v>130.09</v>
      </c>
      <c r="G29" s="56">
        <v>72715.07</v>
      </c>
      <c r="I29" s="72" t="s">
        <v>98</v>
      </c>
      <c r="J29" s="77" t="s">
        <v>98</v>
      </c>
      <c r="K29" s="76" t="s">
        <v>98</v>
      </c>
      <c r="L29" s="82" t="s">
        <v>98</v>
      </c>
      <c r="M29" s="82" t="s">
        <v>98</v>
      </c>
      <c r="N29" s="76" t="s">
        <v>98</v>
      </c>
      <c r="O29" s="59">
        <v>72715.07</v>
      </c>
      <c r="P29" s="54">
        <f t="shared" si="0"/>
        <v>1988</v>
      </c>
    </row>
    <row r="30" spans="1:16" ht="11.25">
      <c r="A30" s="81">
        <v>32624</v>
      </c>
      <c r="B30" s="54">
        <v>19</v>
      </c>
      <c r="C30" s="55">
        <v>1680</v>
      </c>
      <c r="D30" s="56">
        <v>78988.32</v>
      </c>
      <c r="E30" s="57">
        <v>47.02</v>
      </c>
      <c r="F30" s="56">
        <v>195.31</v>
      </c>
      <c r="G30" s="56">
        <v>84138.32</v>
      </c>
      <c r="I30" s="72" t="s">
        <v>98</v>
      </c>
      <c r="J30" s="77" t="s">
        <v>98</v>
      </c>
      <c r="K30" s="76" t="s">
        <v>98</v>
      </c>
      <c r="L30" s="82" t="s">
        <v>98</v>
      </c>
      <c r="M30" s="82" t="s">
        <v>98</v>
      </c>
      <c r="N30" s="76" t="s">
        <v>98</v>
      </c>
      <c r="O30" s="59">
        <v>84138.32</v>
      </c>
      <c r="P30" s="54">
        <f t="shared" si="0"/>
        <v>1989</v>
      </c>
    </row>
    <row r="31" spans="1:16" ht="11.25">
      <c r="A31" s="81">
        <v>32820</v>
      </c>
      <c r="B31" s="54">
        <v>12</v>
      </c>
      <c r="D31" s="56">
        <v>152929.98</v>
      </c>
      <c r="E31" s="57">
        <v>132.75</v>
      </c>
      <c r="F31" s="56">
        <v>400.17</v>
      </c>
      <c r="G31" s="56">
        <v>156409.98</v>
      </c>
      <c r="I31" s="72" t="s">
        <v>98</v>
      </c>
      <c r="J31" s="77" t="s">
        <v>98</v>
      </c>
      <c r="K31" s="76" t="s">
        <v>98</v>
      </c>
      <c r="L31" s="82" t="s">
        <v>98</v>
      </c>
      <c r="M31" s="82" t="s">
        <v>98</v>
      </c>
      <c r="N31" s="76" t="s">
        <v>98</v>
      </c>
      <c r="O31" s="59">
        <v>156409.98</v>
      </c>
      <c r="P31" s="54">
        <f t="shared" si="0"/>
        <v>1989</v>
      </c>
    </row>
    <row r="32" spans="1:16" ht="11.25">
      <c r="A32" s="81">
        <v>32988</v>
      </c>
      <c r="B32" s="54">
        <v>10</v>
      </c>
      <c r="C32" s="55">
        <v>896</v>
      </c>
      <c r="D32" s="56">
        <v>74353</v>
      </c>
      <c r="E32" s="57">
        <v>82.98</v>
      </c>
      <c r="F32" s="56">
        <v>250</v>
      </c>
      <c r="G32" s="56">
        <v>77093</v>
      </c>
      <c r="I32" s="72" t="s">
        <v>98</v>
      </c>
      <c r="J32" s="77" t="s">
        <v>98</v>
      </c>
      <c r="K32" s="76" t="s">
        <v>98</v>
      </c>
      <c r="L32" s="82" t="s">
        <v>98</v>
      </c>
      <c r="M32" s="82" t="s">
        <v>98</v>
      </c>
      <c r="N32" s="76" t="s">
        <v>98</v>
      </c>
      <c r="O32" s="59">
        <v>77093</v>
      </c>
      <c r="P32" s="54">
        <f t="shared" si="0"/>
        <v>1990</v>
      </c>
    </row>
    <row r="33" spans="1:16" ht="11.25">
      <c r="A33" s="81">
        <v>33184</v>
      </c>
      <c r="B33" s="54">
        <v>10</v>
      </c>
      <c r="C33" s="55">
        <v>592</v>
      </c>
      <c r="D33" s="56">
        <v>37577</v>
      </c>
      <c r="E33" s="57">
        <v>63.47</v>
      </c>
      <c r="F33" s="56">
        <v>86.36</v>
      </c>
      <c r="G33" s="56">
        <v>144</v>
      </c>
      <c r="I33" s="72">
        <v>3</v>
      </c>
      <c r="J33" s="77">
        <v>4128</v>
      </c>
      <c r="K33" s="76">
        <v>49731.11</v>
      </c>
      <c r="L33" s="82">
        <v>12.05</v>
      </c>
      <c r="M33" s="82">
        <v>21.33</v>
      </c>
      <c r="N33" s="76">
        <v>55641.11</v>
      </c>
      <c r="O33" s="59">
        <v>95198.11</v>
      </c>
      <c r="P33" s="54">
        <f t="shared" si="0"/>
        <v>1990</v>
      </c>
    </row>
    <row r="34" spans="1:16" ht="11.25">
      <c r="A34" s="83">
        <v>33366</v>
      </c>
      <c r="B34" s="54">
        <v>13</v>
      </c>
      <c r="C34" s="55">
        <v>992</v>
      </c>
      <c r="D34" s="56">
        <v>52252.44</v>
      </c>
      <c r="E34" s="57">
        <v>52.67</v>
      </c>
      <c r="F34" s="56">
        <v>113.69</v>
      </c>
      <c r="G34" s="56">
        <v>55382.44</v>
      </c>
      <c r="I34" s="72" t="s">
        <v>98</v>
      </c>
      <c r="J34" s="77" t="s">
        <v>98</v>
      </c>
      <c r="K34" s="76" t="s">
        <v>98</v>
      </c>
      <c r="L34" s="82" t="s">
        <v>98</v>
      </c>
      <c r="M34" s="82" t="s">
        <v>98</v>
      </c>
      <c r="N34" s="76" t="s">
        <v>98</v>
      </c>
      <c r="O34" s="59">
        <v>55382.44</v>
      </c>
      <c r="P34" s="54">
        <f t="shared" si="0"/>
        <v>1991</v>
      </c>
    </row>
    <row r="35" spans="1:16" ht="11.25">
      <c r="A35" s="81">
        <v>33548</v>
      </c>
      <c r="B35" s="54">
        <v>11</v>
      </c>
      <c r="C35" s="55">
        <v>928</v>
      </c>
      <c r="D35" s="56">
        <v>72022.24</v>
      </c>
      <c r="E35" s="57">
        <v>77.61</v>
      </c>
      <c r="F35" s="56">
        <v>184.59</v>
      </c>
      <c r="G35" s="56">
        <v>74892.24</v>
      </c>
      <c r="I35" s="72" t="s">
        <v>98</v>
      </c>
      <c r="J35" s="77" t="s">
        <v>98</v>
      </c>
      <c r="K35" s="76" t="s">
        <v>98</v>
      </c>
      <c r="L35" s="82" t="s">
        <v>98</v>
      </c>
      <c r="M35" s="82" t="s">
        <v>98</v>
      </c>
      <c r="N35" s="76" t="s">
        <v>98</v>
      </c>
      <c r="O35" s="59">
        <v>74892.24</v>
      </c>
      <c r="P35" s="54">
        <f t="shared" si="0"/>
        <v>1991</v>
      </c>
    </row>
    <row r="36" spans="1:16" ht="11.25">
      <c r="A36" s="83">
        <v>33730</v>
      </c>
      <c r="B36" s="54">
        <v>32</v>
      </c>
      <c r="C36" s="55">
        <v>2369</v>
      </c>
      <c r="D36" s="56">
        <v>89703.06</v>
      </c>
      <c r="E36" s="57">
        <v>37.87</v>
      </c>
      <c r="F36" s="56">
        <v>118.61</v>
      </c>
      <c r="G36" s="56">
        <v>97225.56</v>
      </c>
      <c r="I36" s="72">
        <v>2</v>
      </c>
      <c r="J36" s="77">
        <v>1855</v>
      </c>
      <c r="K36" s="76">
        <v>17641.67</v>
      </c>
      <c r="L36" s="82">
        <v>9.51</v>
      </c>
      <c r="M36" s="82">
        <v>12.87</v>
      </c>
      <c r="N36" s="76">
        <v>20460.42</v>
      </c>
      <c r="O36" s="59">
        <v>117685.98</v>
      </c>
      <c r="P36" s="54">
        <f t="shared" si="0"/>
        <v>1992</v>
      </c>
    </row>
    <row r="37" spans="1:16" ht="11.25">
      <c r="A37" s="81">
        <v>33912</v>
      </c>
      <c r="B37" s="54">
        <v>11</v>
      </c>
      <c r="C37" s="55">
        <v>736</v>
      </c>
      <c r="D37" s="56">
        <v>13431.8</v>
      </c>
      <c r="E37" s="57">
        <v>18.25</v>
      </c>
      <c r="F37" s="56">
        <v>55</v>
      </c>
      <c r="G37" s="56">
        <v>15821.8</v>
      </c>
      <c r="H37" s="84"/>
      <c r="I37" s="72" t="s">
        <v>98</v>
      </c>
      <c r="J37" s="77" t="s">
        <v>98</v>
      </c>
      <c r="K37" s="76" t="s">
        <v>98</v>
      </c>
      <c r="L37" s="82" t="s">
        <v>98</v>
      </c>
      <c r="M37" s="82" t="s">
        <v>98</v>
      </c>
      <c r="N37" s="76" t="s">
        <v>98</v>
      </c>
      <c r="O37" s="59">
        <v>15821.8</v>
      </c>
      <c r="P37" s="54">
        <f t="shared" si="0"/>
        <v>1992</v>
      </c>
    </row>
    <row r="38" spans="1:16" ht="11.25">
      <c r="A38" s="83">
        <v>34094</v>
      </c>
      <c r="B38" s="54">
        <v>47</v>
      </c>
      <c r="C38" s="55">
        <v>6943</v>
      </c>
      <c r="D38" s="56">
        <v>391380.36</v>
      </c>
      <c r="E38" s="57">
        <v>56.37</v>
      </c>
      <c r="F38" s="56">
        <v>352.28</v>
      </c>
      <c r="G38" s="56">
        <v>411087.86</v>
      </c>
      <c r="H38" s="84"/>
      <c r="I38" s="72" t="s">
        <v>98</v>
      </c>
      <c r="J38" s="77" t="s">
        <v>98</v>
      </c>
      <c r="K38" s="76" t="s">
        <v>98</v>
      </c>
      <c r="L38" s="82" t="s">
        <v>98</v>
      </c>
      <c r="M38" s="82" t="s">
        <v>98</v>
      </c>
      <c r="N38" s="76" t="s">
        <v>98</v>
      </c>
      <c r="O38" s="59">
        <v>411087.86</v>
      </c>
      <c r="P38" s="54">
        <f t="shared" si="0"/>
        <v>1993</v>
      </c>
    </row>
    <row r="39" spans="1:16" ht="11.25">
      <c r="A39" s="81">
        <v>34276</v>
      </c>
      <c r="B39" s="54">
        <v>61</v>
      </c>
      <c r="C39" s="55">
        <v>7755</v>
      </c>
      <c r="D39" s="56">
        <v>371197.56</v>
      </c>
      <c r="E39" s="57">
        <v>47.87</v>
      </c>
      <c r="F39" s="56">
        <v>121.88</v>
      </c>
      <c r="G39" s="56">
        <v>393635.06</v>
      </c>
      <c r="I39" s="72">
        <v>5</v>
      </c>
      <c r="J39" s="77">
        <v>7320</v>
      </c>
      <c r="K39" s="76">
        <v>121222</v>
      </c>
      <c r="L39" s="82">
        <v>16.56</v>
      </c>
      <c r="M39" s="82">
        <v>25.41</v>
      </c>
      <c r="N39" s="76">
        <v>131622</v>
      </c>
      <c r="O39" s="59">
        <v>525257.06</v>
      </c>
      <c r="P39" s="54">
        <f t="shared" si="0"/>
        <v>1993</v>
      </c>
    </row>
    <row r="40" spans="1:16" ht="11.25">
      <c r="A40" s="83">
        <v>34458</v>
      </c>
      <c r="B40" s="54">
        <v>107</v>
      </c>
      <c r="C40" s="55">
        <v>13060</v>
      </c>
      <c r="D40" s="56">
        <v>740464.25</v>
      </c>
      <c r="E40" s="56">
        <v>56.7</v>
      </c>
      <c r="F40" s="56">
        <v>219</v>
      </c>
      <c r="G40" s="56">
        <v>778464.25</v>
      </c>
      <c r="I40" s="72">
        <v>3</v>
      </c>
      <c r="J40" s="77">
        <v>2496</v>
      </c>
      <c r="K40" s="76">
        <v>49393</v>
      </c>
      <c r="L40" s="82">
        <v>19.79</v>
      </c>
      <c r="M40" s="82">
        <v>42.97</v>
      </c>
      <c r="N40" s="76">
        <v>53263</v>
      </c>
      <c r="O40" s="59">
        <v>831727.25</v>
      </c>
      <c r="P40" s="54">
        <f t="shared" si="0"/>
        <v>1994</v>
      </c>
    </row>
    <row r="41" spans="1:16" ht="11.25">
      <c r="A41" s="81">
        <v>34640</v>
      </c>
      <c r="B41" s="54">
        <v>37</v>
      </c>
      <c r="C41" s="55">
        <v>5344</v>
      </c>
      <c r="D41" s="56">
        <v>405198.92</v>
      </c>
      <c r="E41" s="57">
        <v>75.82</v>
      </c>
      <c r="F41" s="56">
        <v>312.5</v>
      </c>
      <c r="G41" s="56">
        <v>438702.92</v>
      </c>
      <c r="I41" s="72" t="s">
        <v>98</v>
      </c>
      <c r="J41" s="77" t="s">
        <v>98</v>
      </c>
      <c r="K41" s="76" t="s">
        <v>98</v>
      </c>
      <c r="L41" s="82" t="s">
        <v>98</v>
      </c>
      <c r="M41" s="82" t="s">
        <v>98</v>
      </c>
      <c r="N41" s="76" t="s">
        <v>98</v>
      </c>
      <c r="O41" s="59">
        <v>438702.92</v>
      </c>
      <c r="P41" s="54">
        <f t="shared" si="0"/>
        <v>1994</v>
      </c>
    </row>
    <row r="42" spans="1:16" ht="11.25">
      <c r="A42" s="83">
        <v>34822</v>
      </c>
      <c r="B42" s="54">
        <v>76</v>
      </c>
      <c r="C42" s="55">
        <v>11920</v>
      </c>
      <c r="D42" s="56">
        <v>1483406.48</v>
      </c>
      <c r="E42" s="57">
        <v>124.45</v>
      </c>
      <c r="F42" s="56">
        <v>77</v>
      </c>
      <c r="G42" s="56">
        <v>1555526.48</v>
      </c>
      <c r="I42" s="72" t="s">
        <v>98</v>
      </c>
      <c r="J42" s="77" t="s">
        <v>98</v>
      </c>
      <c r="K42" s="76" t="s">
        <v>98</v>
      </c>
      <c r="L42" s="82" t="s">
        <v>98</v>
      </c>
      <c r="M42" s="82" t="s">
        <v>98</v>
      </c>
      <c r="N42" s="76" t="s">
        <v>98</v>
      </c>
      <c r="O42" s="59">
        <v>1555526.48</v>
      </c>
      <c r="P42" s="54">
        <f t="shared" si="0"/>
        <v>1995</v>
      </c>
    </row>
    <row r="43" spans="1:16" ht="11.25">
      <c r="A43" s="81">
        <v>34934</v>
      </c>
      <c r="B43" s="54">
        <v>58</v>
      </c>
      <c r="C43" s="55">
        <v>7037</v>
      </c>
      <c r="D43" s="56">
        <v>647689.91</v>
      </c>
      <c r="E43" s="57">
        <v>92.04</v>
      </c>
      <c r="F43" s="56">
        <v>284.92</v>
      </c>
      <c r="G43" s="56">
        <v>695519.41</v>
      </c>
      <c r="I43" s="72" t="s">
        <v>98</v>
      </c>
      <c r="J43" s="77" t="s">
        <v>98</v>
      </c>
      <c r="K43" s="76" t="s">
        <v>98</v>
      </c>
      <c r="L43" s="82" t="s">
        <v>98</v>
      </c>
      <c r="M43" s="82" t="s">
        <v>98</v>
      </c>
      <c r="N43" s="76" t="s">
        <v>98</v>
      </c>
      <c r="O43" s="59">
        <v>695519.41</v>
      </c>
      <c r="P43" s="54">
        <f t="shared" si="0"/>
        <v>1995</v>
      </c>
    </row>
    <row r="44" spans="1:16" ht="11.25">
      <c r="A44" s="81">
        <v>35004</v>
      </c>
      <c r="B44" s="54">
        <v>33</v>
      </c>
      <c r="C44" s="55">
        <v>4096</v>
      </c>
      <c r="D44" s="56">
        <v>386067.53</v>
      </c>
      <c r="E44" s="57">
        <v>94.25</v>
      </c>
      <c r="F44" s="56">
        <v>316.75</v>
      </c>
      <c r="G44" s="56">
        <v>413603.53</v>
      </c>
      <c r="I44" s="72" t="s">
        <v>98</v>
      </c>
      <c r="J44" s="77" t="s">
        <v>98</v>
      </c>
      <c r="K44" s="76" t="s">
        <v>98</v>
      </c>
      <c r="L44" s="82" t="s">
        <v>98</v>
      </c>
      <c r="M44" s="82" t="s">
        <v>98</v>
      </c>
      <c r="N44" s="76" t="s">
        <v>98</v>
      </c>
      <c r="O44" s="59">
        <v>413603.53</v>
      </c>
      <c r="P44" s="54">
        <f t="shared" si="0"/>
        <v>1995</v>
      </c>
    </row>
    <row r="45" spans="1:16" ht="11.25">
      <c r="A45" s="81">
        <v>35158</v>
      </c>
      <c r="B45" s="54">
        <v>17</v>
      </c>
      <c r="C45" s="55">
        <v>1600</v>
      </c>
      <c r="D45" s="56">
        <v>147873.32</v>
      </c>
      <c r="E45" s="57">
        <v>92.42</v>
      </c>
      <c r="F45" s="56">
        <v>382.56</v>
      </c>
      <c r="G45" s="56">
        <v>160273.32</v>
      </c>
      <c r="I45" s="72" t="s">
        <v>98</v>
      </c>
      <c r="J45" s="77" t="s">
        <v>98</v>
      </c>
      <c r="K45" s="76" t="s">
        <v>98</v>
      </c>
      <c r="L45" s="82" t="s">
        <v>98</v>
      </c>
      <c r="M45" s="82" t="s">
        <v>98</v>
      </c>
      <c r="N45" s="76" t="s">
        <v>98</v>
      </c>
      <c r="O45" s="59">
        <v>160273.32</v>
      </c>
      <c r="P45" s="54">
        <f t="shared" si="0"/>
        <v>1996</v>
      </c>
    </row>
    <row r="46" spans="1:16" ht="11.25">
      <c r="A46" s="81">
        <v>35298</v>
      </c>
      <c r="B46" s="54">
        <v>79</v>
      </c>
      <c r="C46" s="55">
        <v>9283</v>
      </c>
      <c r="D46" s="56">
        <v>1447937.16</v>
      </c>
      <c r="E46" s="57">
        <v>155.97</v>
      </c>
      <c r="F46" s="56">
        <v>1305.71</v>
      </c>
      <c r="G46" s="56">
        <v>1512028.72</v>
      </c>
      <c r="I46" s="72" t="s">
        <v>98</v>
      </c>
      <c r="J46" s="77" t="s">
        <v>98</v>
      </c>
      <c r="K46" s="76" t="s">
        <v>98</v>
      </c>
      <c r="L46" s="82" t="s">
        <v>98</v>
      </c>
      <c r="M46" s="82" t="s">
        <v>98</v>
      </c>
      <c r="N46" s="76" t="s">
        <v>98</v>
      </c>
      <c r="O46" s="59">
        <v>1512028.72</v>
      </c>
      <c r="P46" s="54">
        <f t="shared" si="0"/>
        <v>1996</v>
      </c>
    </row>
    <row r="47" spans="1:16" ht="11.25">
      <c r="A47" s="81">
        <v>35382</v>
      </c>
      <c r="B47" s="54">
        <v>15</v>
      </c>
      <c r="C47" s="55">
        <v>1248</v>
      </c>
      <c r="D47" s="56">
        <v>96531.47</v>
      </c>
      <c r="E47" s="57">
        <v>77.35</v>
      </c>
      <c r="F47" s="56">
        <v>303.31</v>
      </c>
      <c r="G47" s="56">
        <v>106899.47</v>
      </c>
      <c r="I47" s="72" t="s">
        <v>98</v>
      </c>
      <c r="J47" s="77" t="s">
        <v>98</v>
      </c>
      <c r="K47" s="76" t="s">
        <v>98</v>
      </c>
      <c r="L47" s="82" t="s">
        <v>98</v>
      </c>
      <c r="M47" s="82" t="s">
        <v>98</v>
      </c>
      <c r="N47" s="76" t="s">
        <v>98</v>
      </c>
      <c r="O47" s="59">
        <v>106899.47</v>
      </c>
      <c r="P47" s="54">
        <f t="shared" si="0"/>
        <v>1996</v>
      </c>
    </row>
    <row r="48" spans="1:16" ht="11.25">
      <c r="A48" s="81">
        <v>35473</v>
      </c>
      <c r="B48" s="54">
        <v>278</v>
      </c>
      <c r="C48" s="55">
        <v>30537</v>
      </c>
      <c r="D48" s="56">
        <v>3706569.36</v>
      </c>
      <c r="E48" s="57">
        <v>121.38</v>
      </c>
      <c r="F48" s="56">
        <v>874.1</v>
      </c>
      <c r="G48" s="56">
        <v>3924649.84</v>
      </c>
      <c r="I48" s="72" t="s">
        <v>98</v>
      </c>
      <c r="J48" s="77" t="s">
        <v>98</v>
      </c>
      <c r="K48" s="76" t="s">
        <v>98</v>
      </c>
      <c r="L48" s="82" t="s">
        <v>98</v>
      </c>
      <c r="M48" s="82" t="s">
        <v>98</v>
      </c>
      <c r="N48" s="76" t="s">
        <v>98</v>
      </c>
      <c r="O48" s="59">
        <v>3924649.84</v>
      </c>
      <c r="P48" s="54">
        <f t="shared" si="0"/>
        <v>1996</v>
      </c>
    </row>
    <row r="49" spans="1:16" ht="11.25">
      <c r="A49" s="83">
        <v>35564</v>
      </c>
      <c r="B49" s="54">
        <f>'[1]may97-offering'!$F$274</f>
        <v>98</v>
      </c>
      <c r="C49" s="55">
        <f>'[1]may97-offering'!$F$276</f>
        <v>11270.01</v>
      </c>
      <c r="D49" s="56">
        <f>'[1]may97-offering'!$I$269</f>
        <v>1069153.5799999996</v>
      </c>
      <c r="E49" s="85">
        <f>$D49/$C49</f>
        <v>94.86713676385376</v>
      </c>
      <c r="F49" s="56">
        <v>353.53</v>
      </c>
      <c r="G49" s="56">
        <f>'[1]may97-offering'!$M$269</f>
        <v>1147798.6149999998</v>
      </c>
      <c r="I49" s="72" t="s">
        <v>98</v>
      </c>
      <c r="J49" s="77" t="s">
        <v>98</v>
      </c>
      <c r="K49" s="76" t="s">
        <v>98</v>
      </c>
      <c r="L49" s="82" t="s">
        <v>98</v>
      </c>
      <c r="M49" s="82" t="s">
        <v>98</v>
      </c>
      <c r="N49" s="76" t="s">
        <v>98</v>
      </c>
      <c r="O49" s="59">
        <f aca="true" t="shared" si="1" ref="O49:O109">SUM(G49+N49)</f>
        <v>1147798.6149999998</v>
      </c>
      <c r="P49" s="54">
        <f t="shared" si="0"/>
        <v>1997</v>
      </c>
    </row>
    <row r="50" spans="1:16" ht="11.25">
      <c r="A50" s="81">
        <v>35655</v>
      </c>
      <c r="B50" s="54">
        <f>'[1]August97-offering '!$E$102</f>
        <v>35</v>
      </c>
      <c r="C50" s="55">
        <f>'[1]August97-offering '!$F$94</f>
        <v>4128</v>
      </c>
      <c r="D50" s="56">
        <f>'[1]August97-offering '!$H$94</f>
        <v>568446.48</v>
      </c>
      <c r="E50" s="86">
        <f>D50/C50</f>
        <v>137.70505813953488</v>
      </c>
      <c r="F50" s="56">
        <v>507</v>
      </c>
      <c r="G50" s="56">
        <f>'[1]August97-offering '!$L$94</f>
        <v>596894.48</v>
      </c>
      <c r="I50" s="72" t="s">
        <v>98</v>
      </c>
      <c r="J50" s="77" t="s">
        <v>98</v>
      </c>
      <c r="K50" s="76" t="s">
        <v>98</v>
      </c>
      <c r="L50" s="82" t="s">
        <v>98</v>
      </c>
      <c r="M50" s="82" t="s">
        <v>98</v>
      </c>
      <c r="N50" s="76" t="s">
        <v>98</v>
      </c>
      <c r="O50" s="59">
        <f t="shared" si="1"/>
        <v>596894.48</v>
      </c>
      <c r="P50" s="54">
        <f t="shared" si="0"/>
        <v>1997</v>
      </c>
    </row>
    <row r="51" spans="1:16" ht="11.25">
      <c r="A51" s="83">
        <v>35746</v>
      </c>
      <c r="B51" s="54">
        <f>'[1]Nov97-offering'!$E$70</f>
        <v>23</v>
      </c>
      <c r="C51" s="55">
        <f>'[1]Nov97-offering'!$F$64</f>
        <v>4032</v>
      </c>
      <c r="D51" s="56">
        <f>'[1]Nov97-offering'!$H$64</f>
        <v>350619.9199999999</v>
      </c>
      <c r="E51" s="86">
        <f>'[1]Nov97-offering'!$I$64</f>
        <v>86.95930555555553</v>
      </c>
      <c r="F51" s="56">
        <v>333.33</v>
      </c>
      <c r="G51" s="56">
        <f>'[1]Nov97-offering'!$H$67</f>
        <v>373931.9199999999</v>
      </c>
      <c r="I51" s="72" t="s">
        <v>98</v>
      </c>
      <c r="J51" s="77" t="s">
        <v>98</v>
      </c>
      <c r="K51" s="76" t="s">
        <v>98</v>
      </c>
      <c r="L51" s="82" t="s">
        <v>98</v>
      </c>
      <c r="M51" s="82" t="s">
        <v>98</v>
      </c>
      <c r="N51" s="76" t="s">
        <v>98</v>
      </c>
      <c r="O51" s="59">
        <f t="shared" si="1"/>
        <v>373931.9199999999</v>
      </c>
      <c r="P51" s="54">
        <f t="shared" si="0"/>
        <v>1997</v>
      </c>
    </row>
    <row r="52" spans="1:16" ht="11.25">
      <c r="A52" s="81">
        <v>35844</v>
      </c>
      <c r="B52" s="54">
        <f>'[1]Feb98-offering'!$E$62</f>
        <v>18</v>
      </c>
      <c r="C52" s="55">
        <f>'[1]Feb98-offering'!$F$56</f>
        <v>1744</v>
      </c>
      <c r="D52" s="56">
        <f>'[1]Feb98-offering'!$H$56</f>
        <v>104100.39999999998</v>
      </c>
      <c r="E52" s="86">
        <f>'[1]Feb98-offering'!$I$56</f>
        <v>59.69059633027522</v>
      </c>
      <c r="F52" s="56">
        <v>166.81</v>
      </c>
      <c r="G52" s="56">
        <f>'[1]Feb98-offering'!$H$59</f>
        <v>117404.39999999998</v>
      </c>
      <c r="I52" s="72" t="s">
        <v>98</v>
      </c>
      <c r="J52" s="77" t="s">
        <v>98</v>
      </c>
      <c r="K52" s="76" t="s">
        <v>98</v>
      </c>
      <c r="L52" s="82" t="s">
        <v>98</v>
      </c>
      <c r="M52" s="82" t="s">
        <v>98</v>
      </c>
      <c r="N52" s="76" t="s">
        <v>98</v>
      </c>
      <c r="O52" s="59">
        <f t="shared" si="1"/>
        <v>117404.39999999998</v>
      </c>
      <c r="P52" s="54">
        <f t="shared" si="0"/>
        <v>1997</v>
      </c>
    </row>
    <row r="53" spans="1:16" ht="11.25">
      <c r="A53" s="83">
        <v>35928</v>
      </c>
      <c r="B53" s="54">
        <f>'[1]May98-offering'!$E$52</f>
        <v>12</v>
      </c>
      <c r="C53" s="55">
        <f>'[1]May98-offering'!$F$46</f>
        <v>763.7</v>
      </c>
      <c r="D53" s="56">
        <f>'[1]May98-offering'!$H$46</f>
        <v>74601.54000000001</v>
      </c>
      <c r="E53" s="86">
        <f>'[1]May98-offering'!$I$46</f>
        <v>97.68435249443499</v>
      </c>
      <c r="F53" s="56">
        <v>571.5</v>
      </c>
      <c r="G53" s="56">
        <f>'[1]May98-offering'!$H$49</f>
        <v>82074.49</v>
      </c>
      <c r="I53" s="72" t="s">
        <v>98</v>
      </c>
      <c r="J53" s="77" t="s">
        <v>98</v>
      </c>
      <c r="K53" s="76" t="s">
        <v>98</v>
      </c>
      <c r="L53" s="82" t="s">
        <v>98</v>
      </c>
      <c r="M53" s="82" t="s">
        <v>98</v>
      </c>
      <c r="N53" s="76" t="s">
        <v>98</v>
      </c>
      <c r="O53" s="59">
        <f t="shared" si="1"/>
        <v>82074.49</v>
      </c>
      <c r="P53" s="54">
        <f t="shared" si="0"/>
        <v>1998</v>
      </c>
    </row>
    <row r="54" spans="1:16" ht="11.25">
      <c r="A54" s="81">
        <v>36019</v>
      </c>
      <c r="B54" s="54">
        <f>'[1]August98-offering'!E61</f>
        <v>18</v>
      </c>
      <c r="C54" s="55">
        <f>'[1]August98-offering'!F56</f>
        <v>1248</v>
      </c>
      <c r="D54" s="74">
        <f>'[1]August98-offering'!H56</f>
        <v>109410.32</v>
      </c>
      <c r="E54" s="86">
        <f>'[1]August98-offering'!I56</f>
        <v>87.66852564102565</v>
      </c>
      <c r="F54" s="56">
        <v>387.15</v>
      </c>
      <c r="G54" s="56">
        <f>'[1]August98-offering'!H59</f>
        <v>120978.32</v>
      </c>
      <c r="I54" s="72" t="s">
        <v>98</v>
      </c>
      <c r="J54" s="77" t="s">
        <v>98</v>
      </c>
      <c r="K54" s="76" t="s">
        <v>98</v>
      </c>
      <c r="L54" s="82" t="s">
        <v>98</v>
      </c>
      <c r="M54" s="82" t="s">
        <v>98</v>
      </c>
      <c r="N54" s="76" t="s">
        <v>98</v>
      </c>
      <c r="O54" s="59">
        <f t="shared" si="1"/>
        <v>120978.32</v>
      </c>
      <c r="P54" s="54">
        <f t="shared" si="0"/>
        <v>1998</v>
      </c>
    </row>
    <row r="55" spans="1:16" ht="11.25">
      <c r="A55" s="81">
        <v>36117</v>
      </c>
      <c r="B55" s="54">
        <f>'[1]Nov98-offering '!$E$37</f>
        <v>6</v>
      </c>
      <c r="C55" s="55">
        <f>'[1]Nov98-offering '!$F$32</f>
        <v>464</v>
      </c>
      <c r="D55" s="56">
        <f>'[1]Nov98-offering '!$H$32</f>
        <v>19973</v>
      </c>
      <c r="E55" s="86">
        <f>'[1]Nov98-offering '!I32</f>
        <v>43.04525862068966</v>
      </c>
      <c r="F55" s="56">
        <v>122.97</v>
      </c>
      <c r="G55" s="56">
        <f>'[1]Nov98-offering '!$H$35</f>
        <v>23997</v>
      </c>
      <c r="I55" s="72" t="s">
        <v>98</v>
      </c>
      <c r="J55" s="77" t="s">
        <v>98</v>
      </c>
      <c r="K55" s="76" t="s">
        <v>98</v>
      </c>
      <c r="L55" s="82" t="s">
        <v>98</v>
      </c>
      <c r="M55" s="82" t="s">
        <v>98</v>
      </c>
      <c r="N55" s="76" t="s">
        <v>98</v>
      </c>
      <c r="O55" s="59">
        <f t="shared" si="1"/>
        <v>23997</v>
      </c>
      <c r="P55" s="54">
        <f t="shared" si="0"/>
        <v>1998</v>
      </c>
    </row>
    <row r="56" spans="1:16" ht="11.25">
      <c r="A56" s="81">
        <v>36208</v>
      </c>
      <c r="B56" s="54">
        <f>'[1]Feb99-offering'!$E$49</f>
        <v>11</v>
      </c>
      <c r="C56" s="87">
        <f>'[1]Feb99-offering'!$F$44</f>
        <v>1600</v>
      </c>
      <c r="D56" s="57">
        <f>'[1]Feb99-offering'!$H$44</f>
        <v>52651.73</v>
      </c>
      <c r="E56" s="57">
        <f>'[1]Feb99-offering'!$I$44</f>
        <v>32.90733125</v>
      </c>
      <c r="F56" s="57">
        <v>59.03</v>
      </c>
      <c r="G56" s="57">
        <f>'[1]Feb99-offering'!$H$47</f>
        <v>62651.73</v>
      </c>
      <c r="I56" s="72" t="s">
        <v>98</v>
      </c>
      <c r="J56" s="77" t="s">
        <v>98</v>
      </c>
      <c r="K56" s="76" t="s">
        <v>98</v>
      </c>
      <c r="L56" s="82" t="s">
        <v>98</v>
      </c>
      <c r="M56" s="82" t="s">
        <v>98</v>
      </c>
      <c r="N56" s="76" t="s">
        <v>98</v>
      </c>
      <c r="O56" s="59">
        <f t="shared" si="1"/>
        <v>62651.73</v>
      </c>
      <c r="P56" s="54">
        <f t="shared" si="0"/>
        <v>1998</v>
      </c>
    </row>
    <row r="57" spans="1:16" ht="11.25">
      <c r="A57" s="81">
        <v>36383</v>
      </c>
      <c r="B57" s="54">
        <f>'[1]Aug99-offering'!$E$30</f>
        <v>6</v>
      </c>
      <c r="C57" s="87">
        <f>'[1]Aug99-offering'!$F$25</f>
        <v>672</v>
      </c>
      <c r="D57" s="57">
        <f>'[1]Aug99-offering'!H25</f>
        <v>66816.62</v>
      </c>
      <c r="E57" s="57">
        <f>'[1]Aug99-offering'!I25</f>
        <v>99.42949404761904</v>
      </c>
      <c r="F57" s="57">
        <v>150.09</v>
      </c>
      <c r="G57" s="57">
        <f>'[1]Aug99-offering'!$H$28</f>
        <v>71568.62</v>
      </c>
      <c r="I57" s="72" t="s">
        <v>98</v>
      </c>
      <c r="J57" s="77" t="s">
        <v>98</v>
      </c>
      <c r="K57" s="76" t="s">
        <v>98</v>
      </c>
      <c r="L57" s="82" t="s">
        <v>98</v>
      </c>
      <c r="M57" s="82" t="s">
        <v>98</v>
      </c>
      <c r="N57" s="76" t="s">
        <v>98</v>
      </c>
      <c r="O57" s="59">
        <f t="shared" si="1"/>
        <v>71568.62</v>
      </c>
      <c r="P57" s="54">
        <f t="shared" si="0"/>
        <v>1999</v>
      </c>
    </row>
    <row r="58" spans="1:16" ht="11.25">
      <c r="A58" s="81">
        <v>36481</v>
      </c>
      <c r="B58" s="54">
        <f>'[1]Nov99-offering'!$E$38</f>
        <v>6</v>
      </c>
      <c r="C58" s="87">
        <f>'[1]Nov99-offering'!$F$33</f>
        <v>1785.67</v>
      </c>
      <c r="D58" s="57">
        <f>'[1]Nov99-offering'!H33</f>
        <v>276001.15</v>
      </c>
      <c r="E58" s="57">
        <f>'[1]Nov99-offering'!I33</f>
        <v>154.56447719903454</v>
      </c>
      <c r="F58" s="56">
        <v>333.44</v>
      </c>
      <c r="G58" s="57">
        <f>'[1]Nov99-offering'!$H$36</f>
        <v>284650.995</v>
      </c>
      <c r="I58" s="72" t="s">
        <v>98</v>
      </c>
      <c r="J58" s="77" t="s">
        <v>98</v>
      </c>
      <c r="K58" s="76" t="s">
        <v>98</v>
      </c>
      <c r="L58" s="82" t="s">
        <v>98</v>
      </c>
      <c r="M58" s="82" t="s">
        <v>98</v>
      </c>
      <c r="N58" s="76" t="s">
        <v>98</v>
      </c>
      <c r="O58" s="59">
        <f t="shared" si="1"/>
        <v>284650.995</v>
      </c>
      <c r="P58" s="54">
        <f t="shared" si="0"/>
        <v>1999</v>
      </c>
    </row>
    <row r="59" spans="1:16" ht="11.25">
      <c r="A59" s="81">
        <v>36572</v>
      </c>
      <c r="B59" s="54">
        <f>'[1]Feb2000-offering'!$E$55</f>
        <v>19</v>
      </c>
      <c r="C59" s="88">
        <f>'[1]Feb2000-offering'!$F$51</f>
        <v>2246.7400000000002</v>
      </c>
      <c r="D59" s="57">
        <f>'[1]Feb2000-offering'!H51</f>
        <v>252179.85</v>
      </c>
      <c r="E59" s="57">
        <f>'[1]Feb2000-offering'!I51</f>
        <v>112.2425603318586</v>
      </c>
      <c r="F59" s="56">
        <v>278.63</v>
      </c>
      <c r="G59" s="57">
        <f>'[1]Feb2000-offering'!$H$53</f>
        <v>267643.44</v>
      </c>
      <c r="I59" s="72" t="s">
        <v>98</v>
      </c>
      <c r="J59" s="77" t="s">
        <v>98</v>
      </c>
      <c r="K59" s="76" t="s">
        <v>98</v>
      </c>
      <c r="L59" s="82" t="s">
        <v>98</v>
      </c>
      <c r="M59" s="82" t="s">
        <v>98</v>
      </c>
      <c r="N59" s="76" t="s">
        <v>98</v>
      </c>
      <c r="O59" s="59">
        <f t="shared" si="1"/>
        <v>267643.44</v>
      </c>
      <c r="P59" s="54">
        <f t="shared" si="0"/>
        <v>1999</v>
      </c>
    </row>
    <row r="60" spans="1:16" ht="11.25">
      <c r="A60" s="81">
        <v>36670</v>
      </c>
      <c r="B60" s="54">
        <f>'[1]May2000-offering'!$E$39</f>
        <v>6</v>
      </c>
      <c r="C60" s="88">
        <f>'[1]May2000-offering'!$F$35</f>
        <v>704</v>
      </c>
      <c r="D60" s="57">
        <f>'[1]May2000-offering'!$H$35</f>
        <v>37952</v>
      </c>
      <c r="E60" s="57">
        <f>'[1]May2000-offering'!$I$35</f>
        <v>53.90909090909091</v>
      </c>
      <c r="F60" s="56">
        <v>70</v>
      </c>
      <c r="G60" s="57">
        <f>'[1]May2000-offering'!$H$37</f>
        <v>42816</v>
      </c>
      <c r="I60" s="72" t="s">
        <v>98</v>
      </c>
      <c r="J60" s="77" t="s">
        <v>98</v>
      </c>
      <c r="K60" s="76" t="s">
        <v>98</v>
      </c>
      <c r="L60" s="82" t="s">
        <v>98</v>
      </c>
      <c r="M60" s="82" t="s">
        <v>98</v>
      </c>
      <c r="N60" s="76" t="s">
        <v>98</v>
      </c>
      <c r="O60" s="59">
        <f t="shared" si="1"/>
        <v>42816</v>
      </c>
      <c r="P60" s="54">
        <f t="shared" si="0"/>
        <v>2000</v>
      </c>
    </row>
    <row r="61" spans="1:16" ht="11.25">
      <c r="A61" s="81">
        <v>36754</v>
      </c>
      <c r="B61" s="54">
        <f>'[1]August2000-offering'!$E$47</f>
        <v>16</v>
      </c>
      <c r="C61" s="88">
        <f>'[1]August2000-offering'!$F$43</f>
        <v>1264</v>
      </c>
      <c r="D61" s="57">
        <f>'[1]August2000-offering'!$H$43</f>
        <v>80225.01999999999</v>
      </c>
      <c r="E61" s="57">
        <f>'[1]August2000-offering'!$I$43</f>
        <v>63.469161392405056</v>
      </c>
      <c r="F61" s="56">
        <v>150.02</v>
      </c>
      <c r="G61" s="57">
        <f>'[1]August2000-offering'!$H$45</f>
        <v>91049.01999999999</v>
      </c>
      <c r="I61" s="72" t="s">
        <v>98</v>
      </c>
      <c r="J61" s="77" t="s">
        <v>98</v>
      </c>
      <c r="K61" s="76" t="s">
        <v>98</v>
      </c>
      <c r="L61" s="82" t="s">
        <v>98</v>
      </c>
      <c r="M61" s="82" t="s">
        <v>98</v>
      </c>
      <c r="N61" s="76" t="s">
        <v>98</v>
      </c>
      <c r="O61" s="59">
        <f t="shared" si="1"/>
        <v>91049.01999999999</v>
      </c>
      <c r="P61" s="54">
        <f t="shared" si="0"/>
        <v>2000</v>
      </c>
    </row>
    <row r="62" spans="1:16" ht="11.25">
      <c r="A62" s="81">
        <v>36845</v>
      </c>
      <c r="B62" s="54">
        <f>'[1]November2000-offering'!$E$54</f>
        <v>17</v>
      </c>
      <c r="C62" s="88">
        <f>'[1]November2000-offering'!$F$51</f>
        <v>958.0400000000001</v>
      </c>
      <c r="D62" s="57">
        <f>'[1]November2000-offering'!$H$51</f>
        <v>102389.84</v>
      </c>
      <c r="E62" s="57">
        <f>'[1]November2000-offering'!$I$51</f>
        <v>106.87428499853867</v>
      </c>
      <c r="F62" s="56">
        <v>326.23</v>
      </c>
      <c r="G62" s="57">
        <f>'[1]November2000-offering'!$H$53</f>
        <v>112542.98999999999</v>
      </c>
      <c r="I62" s="72" t="s">
        <v>98</v>
      </c>
      <c r="J62" s="77" t="s">
        <v>98</v>
      </c>
      <c r="K62" s="76" t="s">
        <v>98</v>
      </c>
      <c r="L62" s="82" t="s">
        <v>98</v>
      </c>
      <c r="M62" s="82" t="s">
        <v>98</v>
      </c>
      <c r="N62" s="76" t="s">
        <v>98</v>
      </c>
      <c r="O62" s="59">
        <f t="shared" si="1"/>
        <v>112542.98999999999</v>
      </c>
      <c r="P62" s="54">
        <f t="shared" si="0"/>
        <v>2000</v>
      </c>
    </row>
    <row r="63" spans="1:16" ht="11.25">
      <c r="A63" s="81">
        <v>36936</v>
      </c>
      <c r="B63" s="54">
        <f>'[1]Feb2001-offering leases'!$E$116</f>
        <v>41</v>
      </c>
      <c r="C63" s="88">
        <f>'[1]Feb2001-offering leases'!$F$113</f>
        <v>3760</v>
      </c>
      <c r="D63" s="57">
        <f>'[1]Feb2001-offering leases'!$H$113</f>
        <v>399334.4</v>
      </c>
      <c r="E63" s="57">
        <f>'[1]Feb2001-offering leases'!$I$113</f>
        <v>106.20595744680851</v>
      </c>
      <c r="F63" s="56">
        <v>232.88</v>
      </c>
      <c r="G63" s="57">
        <f>'[1]Feb2001-offering leases'!$H$115</f>
        <v>428894.4</v>
      </c>
      <c r="I63" s="77">
        <f>'[1]Feb2001-offering reservation'!$E$163</f>
        <v>5</v>
      </c>
      <c r="J63" s="77">
        <f>'[1]Feb2001-offering reservation'!$F$160</f>
        <v>12287.08</v>
      </c>
      <c r="K63" s="74">
        <f>'[1]Feb2001-offering reservation'!$H$160</f>
        <v>181426.09</v>
      </c>
      <c r="L63" s="57">
        <f>'[1]Feb2001-offering reservation'!$I$160</f>
        <v>14.765598498585506</v>
      </c>
      <c r="M63" s="74">
        <v>22</v>
      </c>
      <c r="N63" s="74">
        <f>'[1]Feb2001-offering reservation'!$H$162</f>
        <v>226430.88</v>
      </c>
      <c r="O63" s="59">
        <f t="shared" si="1"/>
        <v>655325.28</v>
      </c>
      <c r="P63" s="54">
        <f t="shared" si="0"/>
        <v>2000</v>
      </c>
    </row>
    <row r="64" spans="1:16" ht="11.25" customHeight="1">
      <c r="A64" s="81">
        <v>37027</v>
      </c>
      <c r="B64" s="54">
        <f>'[1]May2001-offering leases'!$E$102</f>
        <v>45</v>
      </c>
      <c r="C64" s="88">
        <f>'[1]May2001-offering leases'!$F$99</f>
        <v>4864</v>
      </c>
      <c r="D64" s="57">
        <f>'[1]May2001-offering leases'!$H$99</f>
        <v>256794.8000000001</v>
      </c>
      <c r="E64" s="57">
        <f>'[1]May2001-offering leases'!$I$99</f>
        <v>52.7949835526316</v>
      </c>
      <c r="F64" s="56">
        <v>291.5</v>
      </c>
      <c r="G64" s="57">
        <f>'[1]May2001-offering leases'!$H$101</f>
        <v>291818.8000000001</v>
      </c>
      <c r="I64" s="72" t="s">
        <v>98</v>
      </c>
      <c r="J64" s="77" t="s">
        <v>98</v>
      </c>
      <c r="K64" s="76" t="s">
        <v>98</v>
      </c>
      <c r="L64" s="82" t="s">
        <v>98</v>
      </c>
      <c r="M64" s="82" t="s">
        <v>98</v>
      </c>
      <c r="N64" s="76" t="s">
        <v>98</v>
      </c>
      <c r="O64" s="59">
        <f t="shared" si="1"/>
        <v>291818.8000000001</v>
      </c>
      <c r="P64" s="54">
        <f t="shared" si="0"/>
        <v>2001</v>
      </c>
    </row>
    <row r="65" spans="1:16" ht="9.75" customHeight="1">
      <c r="A65" s="81">
        <v>37118</v>
      </c>
      <c r="B65" s="54">
        <f>'[1]Aug2001-offering leases'!$E$33</f>
        <v>10</v>
      </c>
      <c r="C65" s="88">
        <f>'[1]Aug2001-offering leases'!$F$30</f>
        <v>656</v>
      </c>
      <c r="D65" s="57">
        <f>'[1]Aug2001-offering leases'!$H$30</f>
        <v>37864.79</v>
      </c>
      <c r="E65" s="57">
        <f>'[1]Aug2001-offering leases'!$I$30</f>
        <v>57.72071646341463</v>
      </c>
      <c r="F65" s="56">
        <v>105.55</v>
      </c>
      <c r="G65" s="57">
        <f>'[1]Aug2001-offering leases'!$H$32</f>
        <v>44160.79</v>
      </c>
      <c r="I65" s="72" t="s">
        <v>98</v>
      </c>
      <c r="J65" s="77" t="s">
        <v>98</v>
      </c>
      <c r="K65" s="76" t="s">
        <v>98</v>
      </c>
      <c r="L65" s="82" t="s">
        <v>98</v>
      </c>
      <c r="M65" s="82" t="s">
        <v>98</v>
      </c>
      <c r="N65" s="76" t="s">
        <v>98</v>
      </c>
      <c r="O65" s="59">
        <f t="shared" si="1"/>
        <v>44160.79</v>
      </c>
      <c r="P65" s="54">
        <f t="shared" si="0"/>
        <v>2001</v>
      </c>
    </row>
    <row r="66" spans="1:16" ht="12" customHeight="1">
      <c r="A66" s="81">
        <v>37209</v>
      </c>
      <c r="B66" s="54">
        <f>'[1]Nov2001-offering leases'!$E$17</f>
        <v>1</v>
      </c>
      <c r="C66" s="88">
        <f>'[1]Nov2001-offering leases'!$F$14</f>
        <v>64</v>
      </c>
      <c r="D66" s="57">
        <f>'[1]Nov2001-offering leases'!$H$14</f>
        <v>9634.01</v>
      </c>
      <c r="E66" s="57">
        <f>'[1]Nov2001-offering leases'!$I$14</f>
        <v>150.53140625</v>
      </c>
      <c r="F66" s="56">
        <v>150.53</v>
      </c>
      <c r="G66" s="57">
        <f>'[1]Nov2001-offering leases'!$H$16</f>
        <v>10258.01</v>
      </c>
      <c r="I66" s="72" t="s">
        <v>98</v>
      </c>
      <c r="J66" s="77" t="s">
        <v>98</v>
      </c>
      <c r="K66" s="76" t="s">
        <v>98</v>
      </c>
      <c r="L66" s="82" t="s">
        <v>98</v>
      </c>
      <c r="M66" s="82" t="s">
        <v>98</v>
      </c>
      <c r="N66" s="76" t="s">
        <v>98</v>
      </c>
      <c r="O66" s="59">
        <f t="shared" si="1"/>
        <v>10258.01</v>
      </c>
      <c r="P66" s="54">
        <f t="shared" si="0"/>
        <v>2001</v>
      </c>
    </row>
    <row r="67" spans="1:16" ht="9.75" customHeight="1">
      <c r="A67" s="81">
        <v>37300</v>
      </c>
      <c r="B67" s="54">
        <f>'[1]Feb2002-offering leases '!$E$20</f>
        <v>2</v>
      </c>
      <c r="C67" s="88">
        <f>'[1]Feb2002-offering leases '!$F$17</f>
        <v>96</v>
      </c>
      <c r="D67" s="57">
        <f>'[1]Feb2002-offering leases '!$H$17</f>
        <v>4333</v>
      </c>
      <c r="E67" s="57">
        <f>'[1]Feb2002-offering leases '!$I$17</f>
        <v>45.135416666666664</v>
      </c>
      <c r="F67" s="56">
        <v>58.5</v>
      </c>
      <c r="G67" s="57">
        <f>'[1]Feb2002-offering leases '!$H$19</f>
        <v>5469</v>
      </c>
      <c r="I67" s="72" t="s">
        <v>98</v>
      </c>
      <c r="J67" s="77" t="s">
        <v>98</v>
      </c>
      <c r="K67" s="76" t="s">
        <v>98</v>
      </c>
      <c r="L67" s="82" t="s">
        <v>98</v>
      </c>
      <c r="M67" s="82" t="s">
        <v>98</v>
      </c>
      <c r="N67" s="76" t="s">
        <v>98</v>
      </c>
      <c r="O67" s="59">
        <f t="shared" si="1"/>
        <v>5469</v>
      </c>
      <c r="P67" s="54">
        <f t="shared" si="0"/>
        <v>2001</v>
      </c>
    </row>
    <row r="68" spans="1:16" ht="11.25" customHeight="1">
      <c r="A68" s="81">
        <v>37398</v>
      </c>
      <c r="B68" s="54">
        <f>'[1]May2002-offering leases'!$E$50</f>
        <v>7</v>
      </c>
      <c r="C68" s="88">
        <f>'[1]May2002-offering leases'!$F$47</f>
        <v>448</v>
      </c>
      <c r="D68" s="57">
        <f>'[1]May2002-offering leases'!$H$47</f>
        <v>3646.9300000000007</v>
      </c>
      <c r="E68" s="57">
        <f>'[1]May2002-offering leases'!$I$47</f>
        <v>8.140468750000002</v>
      </c>
      <c r="F68" s="56">
        <v>23.45</v>
      </c>
      <c r="G68" s="57">
        <f>'[1]May2002-offering leases'!$H$49</f>
        <v>8014.93</v>
      </c>
      <c r="I68" s="72" t="s">
        <v>98</v>
      </c>
      <c r="J68" s="77" t="s">
        <v>98</v>
      </c>
      <c r="K68" s="76" t="s">
        <v>98</v>
      </c>
      <c r="L68" s="82" t="s">
        <v>98</v>
      </c>
      <c r="M68" s="82" t="s">
        <v>98</v>
      </c>
      <c r="N68" s="76" t="s">
        <v>98</v>
      </c>
      <c r="O68" s="59">
        <f t="shared" si="1"/>
        <v>8014.93</v>
      </c>
      <c r="P68" s="54">
        <f t="shared" si="0"/>
        <v>2002</v>
      </c>
    </row>
    <row r="69" spans="1:16" ht="11.25" customHeight="1">
      <c r="A69" s="81">
        <v>37482</v>
      </c>
      <c r="B69" s="54">
        <f>'[1]August2002-offering leases'!$E$37</f>
        <v>7</v>
      </c>
      <c r="C69" s="88">
        <f>'[1]August2002-offering leases'!$F$34</f>
        <v>768</v>
      </c>
      <c r="D69" s="57">
        <f>'[1]August2002-offering leases'!$H$34</f>
        <v>96170.46</v>
      </c>
      <c r="E69" s="57">
        <f>'[1]August2002-offering leases'!$I$34</f>
        <v>125.22195312500001</v>
      </c>
      <c r="F69" s="56">
        <v>211.77</v>
      </c>
      <c r="G69" s="57">
        <f>'[1]August2002-offering leases'!$H$36</f>
        <v>101658.46</v>
      </c>
      <c r="I69" s="72" t="s">
        <v>98</v>
      </c>
      <c r="J69" s="77" t="s">
        <v>98</v>
      </c>
      <c r="K69" s="76" t="s">
        <v>98</v>
      </c>
      <c r="L69" s="82" t="s">
        <v>98</v>
      </c>
      <c r="M69" s="82" t="s">
        <v>98</v>
      </c>
      <c r="N69" s="76" t="s">
        <v>98</v>
      </c>
      <c r="O69" s="59">
        <f t="shared" si="1"/>
        <v>101658.46</v>
      </c>
      <c r="P69" s="54">
        <f t="shared" si="0"/>
        <v>2002</v>
      </c>
    </row>
    <row r="70" spans="1:16" ht="11.25" customHeight="1">
      <c r="A70" s="81">
        <v>37573</v>
      </c>
      <c r="B70" s="88">
        <f>'[1]November2002-offering leases '!$E$51</f>
        <v>18</v>
      </c>
      <c r="C70" s="88">
        <f>'[1]November2002-offering leases '!$F$48</f>
        <v>1408</v>
      </c>
      <c r="D70" s="57">
        <f>'[1]November2002-offering leases '!$H$48</f>
        <v>107806.88</v>
      </c>
      <c r="E70" s="57">
        <f>'[1]November2002-offering leases '!$I$48</f>
        <v>76.56738636363637</v>
      </c>
      <c r="F70" s="56">
        <v>160</v>
      </c>
      <c r="G70" s="57">
        <f>'[1]November2002-offering leases '!$H$50</f>
        <v>119934.88</v>
      </c>
      <c r="I70" s="72" t="s">
        <v>98</v>
      </c>
      <c r="J70" s="77" t="s">
        <v>98</v>
      </c>
      <c r="K70" s="76" t="s">
        <v>98</v>
      </c>
      <c r="L70" s="82" t="s">
        <v>98</v>
      </c>
      <c r="M70" s="82" t="s">
        <v>98</v>
      </c>
      <c r="N70" s="76" t="s">
        <v>98</v>
      </c>
      <c r="O70" s="59">
        <f t="shared" si="1"/>
        <v>119934.88</v>
      </c>
      <c r="P70" s="54">
        <f t="shared" si="0"/>
        <v>2002</v>
      </c>
    </row>
    <row r="71" spans="1:16" ht="11.25" customHeight="1">
      <c r="A71" s="81">
        <v>37664</v>
      </c>
      <c r="B71" s="88">
        <f>'[1]February2003-offering lease'!$E$44</f>
        <v>8</v>
      </c>
      <c r="C71" s="88">
        <f>'[1]February2003-offering lease'!$F$41</f>
        <v>960</v>
      </c>
      <c r="D71" s="57">
        <f>'[1]February2003-offering lease'!$H$41</f>
        <v>112981</v>
      </c>
      <c r="E71" s="57">
        <f>'[1]February2003-offering lease'!$I$41</f>
        <v>117.68854166666667</v>
      </c>
      <c r="F71" s="56">
        <v>617.38</v>
      </c>
      <c r="G71" s="57">
        <f>'[1]February2003-offering lease'!$H$43</f>
        <v>119541</v>
      </c>
      <c r="I71" s="72" t="s">
        <v>98</v>
      </c>
      <c r="J71" s="77" t="s">
        <v>98</v>
      </c>
      <c r="K71" s="76" t="s">
        <v>98</v>
      </c>
      <c r="L71" s="82" t="s">
        <v>98</v>
      </c>
      <c r="M71" s="82" t="s">
        <v>98</v>
      </c>
      <c r="N71" s="76" t="s">
        <v>98</v>
      </c>
      <c r="O71" s="59">
        <f t="shared" si="1"/>
        <v>119541</v>
      </c>
      <c r="P71" s="54">
        <f t="shared" si="0"/>
        <v>2002</v>
      </c>
    </row>
    <row r="72" spans="1:16" ht="11.25" customHeight="1">
      <c r="A72" s="81">
        <v>37755</v>
      </c>
      <c r="B72" s="88">
        <f>'[1]May2003-offering lease'!$E$88</f>
        <v>25</v>
      </c>
      <c r="C72" s="88">
        <f>'[1]May2003-offering lease'!$F$85</f>
        <v>2736</v>
      </c>
      <c r="D72" s="57">
        <f>'[1]May2003-offering lease'!$H$85</f>
        <v>119042.20000000007</v>
      </c>
      <c r="E72" s="57">
        <f>'[1]May2003-offering lease'!$I$85</f>
        <v>43.50957602339184</v>
      </c>
      <c r="F72" s="56">
        <v>120</v>
      </c>
      <c r="G72" s="57">
        <f>'[1]May2003-offering lease'!$H$87</f>
        <v>138618.20000000007</v>
      </c>
      <c r="I72" s="72" t="s">
        <v>98</v>
      </c>
      <c r="J72" s="77" t="s">
        <v>98</v>
      </c>
      <c r="K72" s="76" t="s">
        <v>98</v>
      </c>
      <c r="L72" s="82" t="s">
        <v>98</v>
      </c>
      <c r="M72" s="82" t="s">
        <v>98</v>
      </c>
      <c r="N72" s="76" t="s">
        <v>98</v>
      </c>
      <c r="O72" s="59">
        <f t="shared" si="1"/>
        <v>138618.20000000007</v>
      </c>
      <c r="P72" s="54">
        <f t="shared" si="0"/>
        <v>2003</v>
      </c>
    </row>
    <row r="73" spans="1:16" ht="11.25" customHeight="1">
      <c r="A73" s="81">
        <v>37846</v>
      </c>
      <c r="B73" s="88">
        <f>'[1]Aug2003-offering lease'!$E$31</f>
        <v>7</v>
      </c>
      <c r="C73" s="88">
        <f>'[1]Aug2003-offering lease'!$F$28</f>
        <v>272</v>
      </c>
      <c r="D73" s="57">
        <f>'[1]Aug2003-offering lease'!$H$28</f>
        <v>34682</v>
      </c>
      <c r="E73" s="57">
        <f>'[1]Aug2003-offering lease'!$I$28</f>
        <v>127.50735294117646</v>
      </c>
      <c r="F73" s="56">
        <v>155</v>
      </c>
      <c r="G73" s="57">
        <f>'[1]Aug2003-offering lease'!$H$30</f>
        <v>38434</v>
      </c>
      <c r="I73" s="72" t="s">
        <v>98</v>
      </c>
      <c r="J73" s="77" t="s">
        <v>98</v>
      </c>
      <c r="K73" s="76" t="s">
        <v>98</v>
      </c>
      <c r="L73" s="82" t="s">
        <v>98</v>
      </c>
      <c r="M73" s="82" t="s">
        <v>98</v>
      </c>
      <c r="N73" s="76" t="s">
        <v>98</v>
      </c>
      <c r="O73" s="59">
        <f t="shared" si="1"/>
        <v>38434</v>
      </c>
      <c r="P73" s="54">
        <f aca="true" t="shared" si="2" ref="P73:P109">IF(MONTH(A73)&lt;4,YEAR(A73)-1,YEAR(A73))</f>
        <v>2003</v>
      </c>
    </row>
    <row r="74" spans="1:16" ht="11.25" customHeight="1">
      <c r="A74" s="81">
        <v>37937</v>
      </c>
      <c r="B74" s="88">
        <f>'[1]Nov2003-offering lease '!$E$29</f>
        <v>8</v>
      </c>
      <c r="C74" s="88">
        <f>'[1]Nov2003-offering lease '!$F$26</f>
        <v>448</v>
      </c>
      <c r="D74" s="57">
        <f>'[1]Nov2003-offering lease '!$H$26</f>
        <v>27743</v>
      </c>
      <c r="E74" s="57">
        <f>'[1]Nov2003-offering lease '!$I$26</f>
        <v>61.926339285714285</v>
      </c>
      <c r="F74" s="56">
        <v>140.36</v>
      </c>
      <c r="G74" s="57">
        <f>'[1]Nov2003-offering lease '!$H$28</f>
        <v>32511</v>
      </c>
      <c r="I74" s="72" t="s">
        <v>98</v>
      </c>
      <c r="J74" s="77" t="s">
        <v>98</v>
      </c>
      <c r="K74" s="76" t="s">
        <v>98</v>
      </c>
      <c r="L74" s="82" t="s">
        <v>98</v>
      </c>
      <c r="M74" s="82" t="s">
        <v>98</v>
      </c>
      <c r="N74" s="76" t="s">
        <v>98</v>
      </c>
      <c r="O74" s="59">
        <f t="shared" si="1"/>
        <v>32511</v>
      </c>
      <c r="P74" s="54">
        <f t="shared" si="2"/>
        <v>2003</v>
      </c>
    </row>
    <row r="75" spans="1:16" ht="11.25" customHeight="1">
      <c r="A75" s="81">
        <v>38028</v>
      </c>
      <c r="B75" s="88">
        <f>'[1]Feb2004-offering lease  '!$E$17</f>
        <v>1</v>
      </c>
      <c r="C75" s="88">
        <f>'[1]Feb2004-offering lease  '!$F$14</f>
        <v>64</v>
      </c>
      <c r="D75" s="57">
        <f>'[1]Feb2004-offering lease  '!$H$14</f>
        <v>10048</v>
      </c>
      <c r="E75" s="57">
        <f>'[1]Feb2004-offering lease  '!$I$14</f>
        <v>157</v>
      </c>
      <c r="F75" s="56">
        <v>157</v>
      </c>
      <c r="G75" s="57">
        <f>'[1]Feb2004-offering lease  '!$H$16</f>
        <v>10672</v>
      </c>
      <c r="I75" s="72" t="s">
        <v>98</v>
      </c>
      <c r="J75" s="77" t="s">
        <v>98</v>
      </c>
      <c r="K75" s="76" t="s">
        <v>98</v>
      </c>
      <c r="L75" s="82" t="s">
        <v>98</v>
      </c>
      <c r="M75" s="82" t="s">
        <v>98</v>
      </c>
      <c r="N75" s="76" t="s">
        <v>98</v>
      </c>
      <c r="O75" s="59">
        <f t="shared" si="1"/>
        <v>10672</v>
      </c>
      <c r="P75" s="54">
        <f t="shared" si="2"/>
        <v>2003</v>
      </c>
    </row>
    <row r="76" spans="1:16" ht="11.25" customHeight="1">
      <c r="A76" s="81">
        <v>38119</v>
      </c>
      <c r="B76" s="88">
        <f>'[1]May2004-offering lease'!$E$69</f>
        <v>24</v>
      </c>
      <c r="C76" s="88">
        <f>'[1]May2004-offering lease'!$F$66</f>
        <v>2080</v>
      </c>
      <c r="D76" s="57">
        <f>'[1]May2004-offering lease'!$H$66</f>
        <v>122089.52</v>
      </c>
      <c r="E76" s="57">
        <f>'[1]May2004-offering lease'!$I$66</f>
        <v>58.69688461538462</v>
      </c>
      <c r="F76" s="56">
        <v>188.25</v>
      </c>
      <c r="G76" s="57">
        <f>'[1]May2004-offering lease'!$H$68</f>
        <v>138969.52000000002</v>
      </c>
      <c r="I76" s="72" t="s">
        <v>98</v>
      </c>
      <c r="J76" s="77" t="s">
        <v>98</v>
      </c>
      <c r="K76" s="76" t="s">
        <v>98</v>
      </c>
      <c r="L76" s="82" t="s">
        <v>98</v>
      </c>
      <c r="M76" s="82" t="s">
        <v>98</v>
      </c>
      <c r="N76" s="76" t="s">
        <v>98</v>
      </c>
      <c r="O76" s="59">
        <f t="shared" si="1"/>
        <v>138969.52000000002</v>
      </c>
      <c r="P76" s="54">
        <f t="shared" si="2"/>
        <v>2004</v>
      </c>
    </row>
    <row r="77" spans="1:16" ht="11.25" customHeight="1">
      <c r="A77" s="81">
        <v>38210</v>
      </c>
      <c r="B77" s="88">
        <f>'[1]August2004-offering lease'!$E$164</f>
        <v>73</v>
      </c>
      <c r="C77" s="88">
        <f>'[1]August2004-offering lease'!$F$161</f>
        <v>11893.39</v>
      </c>
      <c r="D77" s="57">
        <f>'[1]August2004-offering lease'!$H$161</f>
        <v>1114624.5000000002</v>
      </c>
      <c r="E77" s="57">
        <f>'[1]August2004-offering lease'!$I$161</f>
        <v>93.71798116432744</v>
      </c>
      <c r="F77" s="56">
        <v>300.01</v>
      </c>
      <c r="G77" s="57">
        <f>'[1]August2004-offering lease'!$H$163</f>
        <v>1185451.3650000002</v>
      </c>
      <c r="I77" s="72" t="s">
        <v>98</v>
      </c>
      <c r="J77" s="77" t="s">
        <v>98</v>
      </c>
      <c r="K77" s="76" t="s">
        <v>98</v>
      </c>
      <c r="L77" s="82" t="s">
        <v>98</v>
      </c>
      <c r="M77" s="82" t="s">
        <v>98</v>
      </c>
      <c r="N77" s="76" t="s">
        <v>98</v>
      </c>
      <c r="O77" s="59">
        <f t="shared" si="1"/>
        <v>1185451.3650000002</v>
      </c>
      <c r="P77" s="54">
        <f t="shared" si="2"/>
        <v>2004</v>
      </c>
    </row>
    <row r="78" spans="1:16" ht="11.25" customHeight="1">
      <c r="A78" s="81">
        <v>38294</v>
      </c>
      <c r="B78" s="88">
        <f>'[1]November2004-offering lease '!$E$30</f>
        <v>6</v>
      </c>
      <c r="C78" s="88">
        <f>'[1]November2004-offering lease '!$F$27</f>
        <v>1312</v>
      </c>
      <c r="D78" s="57">
        <f>'[1]November2004-offering lease '!$H$27</f>
        <v>41209</v>
      </c>
      <c r="E78" s="57">
        <f>'[1]November2004-offering lease '!$I$27</f>
        <v>31.409298780487806</v>
      </c>
      <c r="F78" s="56">
        <v>162.52</v>
      </c>
      <c r="G78" s="57">
        <f>'[1]November2004-offering lease '!$H$29</f>
        <v>48201</v>
      </c>
      <c r="I78" s="72" t="s">
        <v>98</v>
      </c>
      <c r="J78" s="77" t="s">
        <v>98</v>
      </c>
      <c r="K78" s="76" t="s">
        <v>98</v>
      </c>
      <c r="L78" s="82" t="s">
        <v>98</v>
      </c>
      <c r="M78" s="82" t="s">
        <v>98</v>
      </c>
      <c r="N78" s="76" t="s">
        <v>98</v>
      </c>
      <c r="O78" s="59">
        <f t="shared" si="1"/>
        <v>48201</v>
      </c>
      <c r="P78" s="54">
        <f t="shared" si="2"/>
        <v>2004</v>
      </c>
    </row>
    <row r="79" spans="1:16" ht="11.25" customHeight="1">
      <c r="A79" s="81">
        <v>38392</v>
      </c>
      <c r="B79" s="88">
        <f>'[1]February2005-offering lease'!$E$145</f>
        <v>41</v>
      </c>
      <c r="C79" s="88">
        <f>'[1]February2005-offering lease'!$F$142</f>
        <v>8108.070000000001</v>
      </c>
      <c r="D79" s="57">
        <f>'[1]February2005-offering lease'!$H$142</f>
        <v>595826.0399999999</v>
      </c>
      <c r="E79" s="57">
        <f>'[1]February2005-offering lease'!$I$142</f>
        <v>73.4855569821178</v>
      </c>
      <c r="F79" s="56">
        <v>842.54</v>
      </c>
      <c r="G79" s="57">
        <f>'[1]February2005-offering lease'!$H$144</f>
        <v>640604.2999999999</v>
      </c>
      <c r="I79" s="72" t="s">
        <v>98</v>
      </c>
      <c r="J79" s="77" t="s">
        <v>98</v>
      </c>
      <c r="K79" s="76" t="s">
        <v>98</v>
      </c>
      <c r="L79" s="82" t="s">
        <v>98</v>
      </c>
      <c r="M79" s="82" t="s">
        <v>98</v>
      </c>
      <c r="N79" s="76" t="s">
        <v>98</v>
      </c>
      <c r="O79" s="59">
        <f t="shared" si="1"/>
        <v>640604.2999999999</v>
      </c>
      <c r="P79" s="54">
        <f t="shared" si="2"/>
        <v>2004</v>
      </c>
    </row>
    <row r="80" spans="1:16" ht="11.25" customHeight="1">
      <c r="A80" s="81">
        <v>38483</v>
      </c>
      <c r="B80" s="88">
        <f>'[1]May2005-offering lease '!$E$398</f>
        <v>88</v>
      </c>
      <c r="C80" s="88">
        <f>'[1]May2005-offering lease '!$F$395</f>
        <v>38343.79</v>
      </c>
      <c r="D80" s="57">
        <f>'[1]May2005-offering lease '!$H$395</f>
        <v>2364441.0099999984</v>
      </c>
      <c r="E80" s="57">
        <f>'[1]May2005-offering lease '!$I$395</f>
        <v>61.664248891411056</v>
      </c>
      <c r="F80" s="56">
        <v>716.37</v>
      </c>
      <c r="G80" s="57">
        <f>'[1]May2005-offering lease '!$H$397</f>
        <v>2533844.2749999985</v>
      </c>
      <c r="I80" s="77">
        <f>'[1]May2005-offering reservation'!$E$55</f>
        <v>2</v>
      </c>
      <c r="J80" s="77">
        <f>'[1]May2005-offering reservation'!$F$52</f>
        <v>2655.9</v>
      </c>
      <c r="K80" s="74">
        <f>'[1]May2005-offering reservation'!$H$52</f>
        <v>98268.3</v>
      </c>
      <c r="L80" s="74">
        <f>'[1]May2005-offering reservation'!$I$52</f>
        <v>37</v>
      </c>
      <c r="M80" s="74">
        <v>37</v>
      </c>
      <c r="N80" s="74">
        <f>'[1]May2005-offering reservation'!$H$54</f>
        <v>108363.95000000001</v>
      </c>
      <c r="O80" s="59">
        <f t="shared" si="1"/>
        <v>2642208.2249999987</v>
      </c>
      <c r="P80" s="54">
        <f t="shared" si="2"/>
        <v>2005</v>
      </c>
    </row>
    <row r="81" spans="1:16" ht="11.25" customHeight="1">
      <c r="A81" s="81">
        <v>38574</v>
      </c>
      <c r="B81" s="88">
        <f>'[1]August2005-offering lease'!$E$182</f>
        <v>83</v>
      </c>
      <c r="C81" s="88">
        <f>'[1]August2005-offering lease'!$F$179</f>
        <v>10461.52</v>
      </c>
      <c r="D81" s="57">
        <f>'[1]August2005-offering lease'!$H$179</f>
        <v>801286.52</v>
      </c>
      <c r="E81" s="57">
        <f>'[1]August2005-offering lease'!$I$179</f>
        <v>76.5936995771169</v>
      </c>
      <c r="F81" s="56">
        <v>202.5</v>
      </c>
      <c r="G81" s="57">
        <f>'[1]August2005-offering lease'!$H$181</f>
        <v>871101.84</v>
      </c>
      <c r="I81" s="72" t="s">
        <v>98</v>
      </c>
      <c r="J81" s="77" t="s">
        <v>98</v>
      </c>
      <c r="K81" s="76" t="s">
        <v>98</v>
      </c>
      <c r="L81" s="82" t="s">
        <v>98</v>
      </c>
      <c r="M81" s="82" t="s">
        <v>98</v>
      </c>
      <c r="N81" s="76" t="s">
        <v>98</v>
      </c>
      <c r="O81" s="59">
        <f t="shared" si="1"/>
        <v>871101.84</v>
      </c>
      <c r="P81" s="54">
        <f t="shared" si="2"/>
        <v>2005</v>
      </c>
    </row>
    <row r="82" spans="1:16" ht="11.25" customHeight="1">
      <c r="A82" s="81">
        <v>38665</v>
      </c>
      <c r="B82" s="88">
        <f>'[1]November2005-offering lease'!$E$177</f>
        <v>81</v>
      </c>
      <c r="C82" s="88">
        <f>'[1]November2005-offering lease'!$F$173</f>
        <v>8668.619999999999</v>
      </c>
      <c r="D82" s="57">
        <f>'[1]November2005-offering lease'!$H$173</f>
        <v>1913042.379999999</v>
      </c>
      <c r="E82" s="57">
        <f>'[1]November2005-offering lease'!$I$173</f>
        <v>220.68592001956472</v>
      </c>
      <c r="F82" s="56">
        <v>2368.77</v>
      </c>
      <c r="G82" s="57">
        <f>'[1]November2005-offering lease'!$H$176</f>
        <v>1975782.5499999989</v>
      </c>
      <c r="I82" s="72" t="s">
        <v>98</v>
      </c>
      <c r="J82" s="77" t="s">
        <v>98</v>
      </c>
      <c r="K82" s="76" t="s">
        <v>98</v>
      </c>
      <c r="L82" s="82" t="s">
        <v>98</v>
      </c>
      <c r="M82" s="82" t="s">
        <v>98</v>
      </c>
      <c r="N82" s="76" t="s">
        <v>98</v>
      </c>
      <c r="O82" s="59">
        <f t="shared" si="1"/>
        <v>1975782.5499999989</v>
      </c>
      <c r="P82" s="54">
        <f t="shared" si="2"/>
        <v>2005</v>
      </c>
    </row>
    <row r="83" spans="1:16" ht="11.25" customHeight="1">
      <c r="A83" s="81">
        <v>38763</v>
      </c>
      <c r="B83" s="88">
        <f>'[1]February2006-offering lease'!$E$105</f>
        <v>37</v>
      </c>
      <c r="C83" s="88">
        <f>'[1]February2006-offering lease'!$F$101</f>
        <v>3474.73</v>
      </c>
      <c r="D83" s="57">
        <f>'[1]February2006-offering lease'!$H$101</f>
        <v>893639.9699999999</v>
      </c>
      <c r="E83" s="57">
        <f>'[1]February2006-offering lease'!$I$101</f>
        <v>257.18256382510293</v>
      </c>
      <c r="F83" s="56">
        <v>1212.84</v>
      </c>
      <c r="G83" s="57">
        <f>'[1]February2006-offering lease'!$H$104</f>
        <v>920601.5249999999</v>
      </c>
      <c r="I83" s="72" t="s">
        <v>98</v>
      </c>
      <c r="J83" s="77" t="s">
        <v>98</v>
      </c>
      <c r="K83" s="76" t="s">
        <v>98</v>
      </c>
      <c r="L83" s="82" t="s">
        <v>98</v>
      </c>
      <c r="M83" s="82" t="s">
        <v>98</v>
      </c>
      <c r="N83" s="76" t="s">
        <v>98</v>
      </c>
      <c r="O83" s="59">
        <f t="shared" si="1"/>
        <v>920601.5249999999</v>
      </c>
      <c r="P83" s="54">
        <f t="shared" si="2"/>
        <v>2005</v>
      </c>
    </row>
    <row r="84" spans="1:16" ht="11.25" customHeight="1">
      <c r="A84" s="81">
        <v>38854</v>
      </c>
      <c r="B84" s="4">
        <f>'[1]May 2006-offering lease'!$E$108</f>
        <v>47</v>
      </c>
      <c r="C84" s="88">
        <f>'[1]May 2006-offering lease'!$F$105</f>
        <v>5990.74</v>
      </c>
      <c r="D84" s="57">
        <f>'[1]May 2006-offering lease'!$H$105</f>
        <v>794823.6399999999</v>
      </c>
      <c r="E84" s="57">
        <f>'[1]May 2006-offering lease'!$I$105</f>
        <v>132.67536898613525</v>
      </c>
      <c r="F84" s="56">
        <v>1265.81</v>
      </c>
      <c r="G84" s="57">
        <f>'[1]May 2006-offering lease'!$H$107</f>
        <v>834591.2299999999</v>
      </c>
      <c r="I84" s="72" t="s">
        <v>98</v>
      </c>
      <c r="J84" s="77" t="s">
        <v>98</v>
      </c>
      <c r="K84" s="76" t="s">
        <v>98</v>
      </c>
      <c r="L84" s="82" t="s">
        <v>98</v>
      </c>
      <c r="M84" s="82" t="s">
        <v>98</v>
      </c>
      <c r="N84" s="76" t="s">
        <v>98</v>
      </c>
      <c r="O84" s="59">
        <f t="shared" si="1"/>
        <v>834591.2299999999</v>
      </c>
      <c r="P84" s="54">
        <f t="shared" si="2"/>
        <v>2006</v>
      </c>
    </row>
    <row r="85" spans="1:16" ht="11.25" customHeight="1">
      <c r="A85" s="81">
        <v>38945</v>
      </c>
      <c r="B85" s="53">
        <f>'[1]Aug 2006-offering lease '!$E$57</f>
        <v>22</v>
      </c>
      <c r="C85" s="88">
        <f>'[1]Aug 2006-offering lease '!$F$54</f>
        <v>1824</v>
      </c>
      <c r="D85" s="57">
        <f>'[1]Aug 2006-offering lease '!$H$54</f>
        <v>306266.83999999997</v>
      </c>
      <c r="E85" s="57">
        <f>'[1]Aug 2006-offering lease '!$I$54</f>
        <v>167.90945175438594</v>
      </c>
      <c r="F85" s="56">
        <v>398.44</v>
      </c>
      <c r="G85" s="57">
        <f>'[1]Aug 2006-offering lease '!$H$56</f>
        <v>321450.83999999997</v>
      </c>
      <c r="I85" s="72" t="s">
        <v>98</v>
      </c>
      <c r="J85" s="77" t="s">
        <v>98</v>
      </c>
      <c r="K85" s="76" t="s">
        <v>98</v>
      </c>
      <c r="L85" s="82" t="s">
        <v>98</v>
      </c>
      <c r="M85" s="82" t="s">
        <v>98</v>
      </c>
      <c r="N85" s="76" t="s">
        <v>98</v>
      </c>
      <c r="O85" s="59">
        <f t="shared" si="1"/>
        <v>321450.83999999997</v>
      </c>
      <c r="P85" s="54">
        <f t="shared" si="2"/>
        <v>2006</v>
      </c>
    </row>
    <row r="86" spans="1:16" ht="11.25" customHeight="1">
      <c r="A86" s="81">
        <v>39029</v>
      </c>
      <c r="B86" s="53">
        <f>'[1]Nov 2006-offering lease  '!$E$58</f>
        <v>13</v>
      </c>
      <c r="C86" s="88">
        <f>'[1]Nov 2006-offering lease  '!$F$54</f>
        <v>1488</v>
      </c>
      <c r="D86" s="57">
        <f>'[1]Nov 2006-offering lease  '!$H$54</f>
        <v>195391.6</v>
      </c>
      <c r="E86" s="57">
        <v>131.31</v>
      </c>
      <c r="F86" s="56">
        <v>1068.28</v>
      </c>
      <c r="G86" s="57">
        <f>'[1]Nov 2006-offering lease  '!$H$56</f>
        <v>205799.6</v>
      </c>
      <c r="I86" s="72" t="s">
        <v>98</v>
      </c>
      <c r="J86" s="77" t="s">
        <v>98</v>
      </c>
      <c r="K86" s="76" t="s">
        <v>98</v>
      </c>
      <c r="L86" s="82" t="s">
        <v>98</v>
      </c>
      <c r="M86" s="82" t="s">
        <v>98</v>
      </c>
      <c r="N86" s="76" t="s">
        <v>98</v>
      </c>
      <c r="O86" s="59">
        <f t="shared" si="1"/>
        <v>205799.6</v>
      </c>
      <c r="P86" s="54">
        <f t="shared" si="2"/>
        <v>2006</v>
      </c>
    </row>
    <row r="87" spans="1:16" ht="11.25" customHeight="1">
      <c r="A87" s="81">
        <v>39127</v>
      </c>
      <c r="B87" s="53">
        <f>'[1]Feb 2007-offering lease'!$E$39</f>
        <v>13</v>
      </c>
      <c r="C87" s="88">
        <f>'[1]Feb 2007-offering lease'!$F$35</f>
        <v>896</v>
      </c>
      <c r="D87" s="57">
        <f>'[1]Feb 2007-offering lease'!$H$35</f>
        <v>10853</v>
      </c>
      <c r="E87" s="57">
        <f>'[1]Feb 2007-offering lease'!$I$35</f>
        <v>12.112723214285714</v>
      </c>
      <c r="F87" s="56">
        <v>13.3</v>
      </c>
      <c r="G87" s="57">
        <f>'[1]Feb 2007-offering lease'!$H$37</f>
        <v>19189</v>
      </c>
      <c r="I87" s="72" t="s">
        <v>98</v>
      </c>
      <c r="J87" s="77" t="s">
        <v>98</v>
      </c>
      <c r="K87" s="76" t="s">
        <v>98</v>
      </c>
      <c r="L87" s="82" t="s">
        <v>98</v>
      </c>
      <c r="M87" s="82" t="s">
        <v>98</v>
      </c>
      <c r="N87" s="76" t="s">
        <v>98</v>
      </c>
      <c r="O87" s="59">
        <f t="shared" si="1"/>
        <v>19189</v>
      </c>
      <c r="P87" s="54">
        <f t="shared" si="2"/>
        <v>2006</v>
      </c>
    </row>
    <row r="88" spans="1:16" ht="11.25" customHeight="1">
      <c r="A88" s="81">
        <v>39218</v>
      </c>
      <c r="B88" s="53">
        <f>'[1]May 2007-offering lease'!E37</f>
        <v>12</v>
      </c>
      <c r="C88" s="88">
        <f>'[1]May 2007-offering lease'!F33</f>
        <v>713.96</v>
      </c>
      <c r="D88" s="57">
        <f>'[1]May 2007-offering lease'!$H$33</f>
        <v>75882</v>
      </c>
      <c r="E88" s="57">
        <f>'[1]May 2007-offering lease'!$I$33</f>
        <v>106.28326516891703</v>
      </c>
      <c r="F88" s="56">
        <v>251.29</v>
      </c>
      <c r="G88" s="57">
        <f>'[1]May 2007-offering lease'!$H$35</f>
        <v>83180.86</v>
      </c>
      <c r="I88" s="72" t="s">
        <v>98</v>
      </c>
      <c r="J88" s="77" t="s">
        <v>98</v>
      </c>
      <c r="K88" s="76" t="s">
        <v>98</v>
      </c>
      <c r="L88" s="82" t="s">
        <v>98</v>
      </c>
      <c r="M88" s="82" t="s">
        <v>98</v>
      </c>
      <c r="N88" s="76" t="s">
        <v>98</v>
      </c>
      <c r="O88" s="59">
        <f t="shared" si="1"/>
        <v>83180.86</v>
      </c>
      <c r="P88" s="54">
        <f t="shared" si="2"/>
        <v>2007</v>
      </c>
    </row>
    <row r="89" spans="1:16" ht="11.25" customHeight="1">
      <c r="A89" s="81">
        <v>39309</v>
      </c>
      <c r="B89" s="53">
        <f>'[1]Aug 2007 - Offering lease'!$E$87</f>
        <v>29</v>
      </c>
      <c r="C89" s="88">
        <f>'[1]Aug 2007 - Offering lease'!$F$83</f>
        <v>7007.879999999999</v>
      </c>
      <c r="D89" s="57">
        <f>'[1]Aug 2007 - Offering lease'!$H$83</f>
        <v>152334.90000000002</v>
      </c>
      <c r="E89" s="57">
        <f>'[1]Aug 2007 - Offering lease'!$I$83</f>
        <v>21.737658179078416</v>
      </c>
      <c r="F89" s="56">
        <v>321.55</v>
      </c>
      <c r="G89" s="57">
        <f>'[1]Aug 2007 - Offering lease'!$H$85</f>
        <v>188462.52000000002</v>
      </c>
      <c r="I89" s="72" t="s">
        <v>98</v>
      </c>
      <c r="J89" s="77" t="s">
        <v>98</v>
      </c>
      <c r="K89" s="76" t="s">
        <v>98</v>
      </c>
      <c r="L89" s="82" t="s">
        <v>98</v>
      </c>
      <c r="M89" s="82" t="s">
        <v>98</v>
      </c>
      <c r="N89" s="76" t="s">
        <v>98</v>
      </c>
      <c r="O89" s="59">
        <f t="shared" si="1"/>
        <v>188462.52000000002</v>
      </c>
      <c r="P89" s="54">
        <f t="shared" si="2"/>
        <v>2007</v>
      </c>
    </row>
    <row r="90" spans="1:16" ht="11.25" customHeight="1">
      <c r="A90" s="81">
        <v>39400</v>
      </c>
      <c r="B90" s="53">
        <f>'[1]Nov 2007 - Offering lease'!E34</f>
        <v>8</v>
      </c>
      <c r="C90" s="88">
        <f>'[1]Nov 2007 - Offering lease'!F30</f>
        <v>912</v>
      </c>
      <c r="D90" s="57">
        <f>'[1]Nov 2007 - Offering lease'!H30</f>
        <v>86782.66</v>
      </c>
      <c r="E90" s="57">
        <f>'[1]Nov 2007 - Offering lease'!I30</f>
        <v>95.1564254385965</v>
      </c>
      <c r="F90" s="56">
        <v>1156.64</v>
      </c>
      <c r="G90" s="57">
        <f>'[1]Nov 2007 - Offering lease'!H32</f>
        <v>93174.66</v>
      </c>
      <c r="I90" s="72" t="s">
        <v>98</v>
      </c>
      <c r="J90" s="77" t="s">
        <v>98</v>
      </c>
      <c r="K90" s="76" t="s">
        <v>98</v>
      </c>
      <c r="L90" s="82" t="s">
        <v>98</v>
      </c>
      <c r="M90" s="82" t="s">
        <v>98</v>
      </c>
      <c r="N90" s="76" t="s">
        <v>98</v>
      </c>
      <c r="O90" s="59">
        <f t="shared" si="1"/>
        <v>93174.66</v>
      </c>
      <c r="P90" s="54">
        <f t="shared" si="2"/>
        <v>2007</v>
      </c>
    </row>
    <row r="91" spans="1:16" ht="11.25" customHeight="1">
      <c r="A91" s="81">
        <v>39491</v>
      </c>
      <c r="B91" s="53">
        <f>'[1]FEB 2008 - Offering lease'!$E$82</f>
        <v>33</v>
      </c>
      <c r="C91" s="88">
        <f>'[1]FEB 2008 - Offering lease'!$F$78</f>
        <v>2924.61</v>
      </c>
      <c r="D91" s="57">
        <f>'[1]FEB 2008 - Offering lease'!$H$78</f>
        <v>195168.0699999998</v>
      </c>
      <c r="E91" s="57">
        <f>'[1]FEB 2008 - Offering lease'!$I$78</f>
        <v>66.73302423229073</v>
      </c>
      <c r="F91" s="56">
        <v>412.5</v>
      </c>
      <c r="G91" s="57">
        <f>'[1]FEB 2008 - Offering lease'!$H$80</f>
        <v>218604.2249999998</v>
      </c>
      <c r="I91" s="72" t="s">
        <v>98</v>
      </c>
      <c r="J91" s="77" t="s">
        <v>98</v>
      </c>
      <c r="K91" s="76" t="s">
        <v>98</v>
      </c>
      <c r="L91" s="82" t="s">
        <v>98</v>
      </c>
      <c r="M91" s="82" t="s">
        <v>98</v>
      </c>
      <c r="N91" s="76" t="s">
        <v>98</v>
      </c>
      <c r="O91" s="59">
        <f t="shared" si="1"/>
        <v>218604.2249999998</v>
      </c>
      <c r="P91" s="54">
        <f t="shared" si="2"/>
        <v>2007</v>
      </c>
    </row>
    <row r="92" spans="1:16" ht="11.25" customHeight="1">
      <c r="A92" s="81">
        <v>39582</v>
      </c>
      <c r="B92" s="53">
        <f>'[1]MAY 2008 - Offering lease'!$E$63</f>
        <v>23</v>
      </c>
      <c r="C92" s="88">
        <f>'[1]MAY 2008 - Offering lease'!$F$59</f>
        <v>1536</v>
      </c>
      <c r="D92" s="57">
        <f>'[1]MAY 2008 - Offering lease'!$H$59</f>
        <v>1495766.3900000001</v>
      </c>
      <c r="E92" s="57">
        <f>'[1]MAY 2008 - Offering lease'!$I$59</f>
        <v>973.8062434895834</v>
      </c>
      <c r="F92" s="56">
        <v>3296.88</v>
      </c>
      <c r="G92" s="57">
        <f>'[1]MAY 2008 - Offering lease'!$H$61</f>
        <v>1510342.3900000001</v>
      </c>
      <c r="I92" s="72" t="s">
        <v>98</v>
      </c>
      <c r="J92" s="77" t="s">
        <v>98</v>
      </c>
      <c r="K92" s="76" t="s">
        <v>98</v>
      </c>
      <c r="L92" s="82" t="s">
        <v>98</v>
      </c>
      <c r="M92" s="82" t="s">
        <v>98</v>
      </c>
      <c r="N92" s="76" t="s">
        <v>98</v>
      </c>
      <c r="O92" s="59">
        <f t="shared" si="1"/>
        <v>1510342.3900000001</v>
      </c>
      <c r="P92" s="54">
        <f t="shared" si="2"/>
        <v>2008</v>
      </c>
    </row>
    <row r="93" spans="1:16" ht="11.25" customHeight="1">
      <c r="A93" s="81">
        <v>39673</v>
      </c>
      <c r="B93" s="53">
        <f>'[1]Aug 2008 - Offering Lease'!E119</f>
        <v>51</v>
      </c>
      <c r="C93" s="88">
        <f>'[1]Aug 2008 - Offering Lease'!F115</f>
        <v>3616</v>
      </c>
      <c r="D93" s="57">
        <f>'[1]Aug 2008 - Offering Lease'!H115</f>
        <v>2346441.76</v>
      </c>
      <c r="E93" s="57">
        <f>'[1]Aug 2008 - Offering Lease'!I115</f>
        <v>648.9053539823008</v>
      </c>
      <c r="F93" s="56">
        <v>1725.47</v>
      </c>
      <c r="G93" s="57">
        <f>'[1]Aug 2008 - Offering Lease'!H117</f>
        <v>2379497.76</v>
      </c>
      <c r="I93" s="72" t="s">
        <v>98</v>
      </c>
      <c r="J93" s="77" t="s">
        <v>98</v>
      </c>
      <c r="K93" s="76" t="s">
        <v>98</v>
      </c>
      <c r="L93" s="82" t="s">
        <v>98</v>
      </c>
      <c r="M93" s="82" t="s">
        <v>98</v>
      </c>
      <c r="N93" s="76" t="s">
        <v>98</v>
      </c>
      <c r="O93" s="59">
        <f t="shared" si="1"/>
        <v>2379497.76</v>
      </c>
      <c r="P93" s="54">
        <f t="shared" si="2"/>
        <v>2008</v>
      </c>
    </row>
    <row r="94" spans="1:16" ht="11.25" customHeight="1">
      <c r="A94" s="81">
        <v>39764</v>
      </c>
      <c r="B94" s="53">
        <f>'[1]Nov 2008 - Offering Lease '!$E$111</f>
        <v>47</v>
      </c>
      <c r="C94" s="88">
        <f>'[1]Nov 2008 - Offering Lease '!$F$107</f>
        <v>5617.4</v>
      </c>
      <c r="D94" s="57">
        <f>'[1]Nov 2008 - Offering Lease '!$H$107</f>
        <v>892088.6600000001</v>
      </c>
      <c r="E94" s="57">
        <f>'[1]Nov 2008 - Offering Lease '!$I$107</f>
        <v>158.80810695339486</v>
      </c>
      <c r="F94" s="56">
        <v>1996.89</v>
      </c>
      <c r="G94" s="57">
        <f>'[1]Nov 2008 - Offering Lease '!$H$109</f>
        <v>930549.5600000002</v>
      </c>
      <c r="I94" s="72" t="s">
        <v>98</v>
      </c>
      <c r="J94" s="77" t="s">
        <v>98</v>
      </c>
      <c r="K94" s="76" t="s">
        <v>98</v>
      </c>
      <c r="L94" s="82" t="s">
        <v>98</v>
      </c>
      <c r="M94" s="82" t="s">
        <v>98</v>
      </c>
      <c r="N94" s="76" t="s">
        <v>98</v>
      </c>
      <c r="O94" s="59">
        <f t="shared" si="1"/>
        <v>930549.5600000002</v>
      </c>
      <c r="P94" s="54">
        <f t="shared" si="2"/>
        <v>2008</v>
      </c>
    </row>
    <row r="95" spans="1:16" ht="11.25" customHeight="1">
      <c r="A95" s="81">
        <v>39855</v>
      </c>
      <c r="B95" s="53">
        <f>'[1]Feb 2009 - Offering Lease'!$E$109</f>
        <v>40</v>
      </c>
      <c r="C95" s="88">
        <f>'[1]Feb 2009 - Offering Lease'!$F$115</f>
        <v>5559.123</v>
      </c>
      <c r="D95" s="57">
        <f>'[1]Feb 2009 - Offering Lease'!$H$105</f>
        <v>393492.91</v>
      </c>
      <c r="E95" s="57">
        <f>'[1]Feb 2009 - Offering Lease'!$I$105</f>
        <v>70.78327103034057</v>
      </c>
      <c r="F95" s="56">
        <v>376.76</v>
      </c>
      <c r="G95" s="57">
        <f>'[1]Feb 2009 - Offering Lease'!$H$107</f>
        <v>428949.8405</v>
      </c>
      <c r="I95" s="72" t="s">
        <v>98</v>
      </c>
      <c r="J95" s="77" t="s">
        <v>98</v>
      </c>
      <c r="K95" s="76" t="s">
        <v>98</v>
      </c>
      <c r="L95" s="82" t="s">
        <v>98</v>
      </c>
      <c r="M95" s="82" t="s">
        <v>98</v>
      </c>
      <c r="N95" s="76" t="s">
        <v>98</v>
      </c>
      <c r="O95" s="59">
        <f t="shared" si="1"/>
        <v>428949.8405</v>
      </c>
      <c r="P95" s="54">
        <f t="shared" si="2"/>
        <v>2008</v>
      </c>
    </row>
    <row r="96" spans="1:16" ht="11.25" customHeight="1">
      <c r="A96" s="81">
        <v>39946</v>
      </c>
      <c r="B96" s="53">
        <f>'[1]May 2009 - Offering Lease'!$E$141</f>
        <v>51</v>
      </c>
      <c r="C96" s="53">
        <f>'[1]May 2009 - Offering Lease'!$F$147</f>
        <v>6544</v>
      </c>
      <c r="D96" s="57">
        <f>'[1]May 2009 - Offering Lease'!$H$137</f>
        <v>1721039.7999999996</v>
      </c>
      <c r="E96" s="57">
        <f>'[1]May 2009 - Offering Lease'!$I$137</f>
        <v>262.99507946210264</v>
      </c>
      <c r="F96" s="56">
        <v>2515</v>
      </c>
      <c r="G96" s="57">
        <f>'[1]May 2009 - Offering Lease'!$H$139</f>
        <v>1764343.7999999996</v>
      </c>
      <c r="I96" s="72" t="s">
        <v>98</v>
      </c>
      <c r="J96" s="77" t="s">
        <v>98</v>
      </c>
      <c r="K96" s="76" t="s">
        <v>98</v>
      </c>
      <c r="L96" s="82" t="s">
        <v>98</v>
      </c>
      <c r="M96" s="82" t="s">
        <v>98</v>
      </c>
      <c r="N96" s="76" t="s">
        <v>98</v>
      </c>
      <c r="O96" s="59">
        <f t="shared" si="1"/>
        <v>1764343.7999999996</v>
      </c>
      <c r="P96" s="54">
        <f t="shared" si="2"/>
        <v>2009</v>
      </c>
    </row>
    <row r="97" spans="1:16" ht="11.25" customHeight="1">
      <c r="A97" s="81">
        <v>40037</v>
      </c>
      <c r="B97" s="53">
        <f>'[1]Aug 2009 - Offering Lease '!$E$287</f>
        <v>89</v>
      </c>
      <c r="C97" s="53">
        <f>'[1]Aug 2009 - Offering Lease '!$F$293</f>
        <v>9001.522</v>
      </c>
      <c r="D97" s="57">
        <f>'[1]Aug 2009 - Offering Lease '!$H$283</f>
        <v>2780189.4499999993</v>
      </c>
      <c r="E97" s="57">
        <f>'[1]Aug 2009 - Offering Lease '!$I$283</f>
        <v>308.85770761877814</v>
      </c>
      <c r="F97" s="56">
        <v>3317.26</v>
      </c>
      <c r="G97" s="57">
        <f>'[1]Aug 2009 - Offering Lease '!$H$285</f>
        <v>2847294.7769999993</v>
      </c>
      <c r="I97" s="72" t="s">
        <v>98</v>
      </c>
      <c r="J97" s="77" t="s">
        <v>98</v>
      </c>
      <c r="K97" s="76" t="s">
        <v>98</v>
      </c>
      <c r="L97" s="82" t="s">
        <v>98</v>
      </c>
      <c r="M97" s="82" t="s">
        <v>98</v>
      </c>
      <c r="N97" s="76" t="s">
        <v>98</v>
      </c>
      <c r="O97" s="59">
        <f t="shared" si="1"/>
        <v>2847294.7769999993</v>
      </c>
      <c r="P97" s="54">
        <f t="shared" si="2"/>
        <v>2009</v>
      </c>
    </row>
    <row r="98" spans="1:16" ht="11.25" customHeight="1">
      <c r="A98" s="81">
        <v>40121</v>
      </c>
      <c r="B98" s="53">
        <f>'[1]Nov 2009 - Offering Lease  '!$E$39</f>
        <v>9</v>
      </c>
      <c r="C98" s="53">
        <f>'[1]Nov 2009 - Offering Lease  '!$F$45</f>
        <v>894.667</v>
      </c>
      <c r="D98" s="57">
        <f>'[1]Nov 2009 - Offering Lease  '!$H$35</f>
        <v>521054.88</v>
      </c>
      <c r="E98" s="57">
        <f>'[1]Nov 2009 - Offering Lease  '!$I$35</f>
        <v>582.400915647945</v>
      </c>
      <c r="F98" s="56">
        <v>1937.91</v>
      </c>
      <c r="G98" s="57">
        <f>'[1]Nov 2009 - Offering Lease  '!$H$37</f>
        <v>527786.2145</v>
      </c>
      <c r="I98" s="72" t="s">
        <v>98</v>
      </c>
      <c r="J98" s="77" t="s">
        <v>98</v>
      </c>
      <c r="K98" s="76" t="s">
        <v>98</v>
      </c>
      <c r="L98" s="82" t="s">
        <v>98</v>
      </c>
      <c r="M98" s="82" t="s">
        <v>98</v>
      </c>
      <c r="N98" s="76" t="s">
        <v>98</v>
      </c>
      <c r="O98" s="59">
        <f t="shared" si="1"/>
        <v>527786.2145</v>
      </c>
      <c r="P98" s="54">
        <f t="shared" si="2"/>
        <v>2009</v>
      </c>
    </row>
    <row r="99" spans="1:16" ht="11.25" customHeight="1">
      <c r="A99" s="81">
        <v>40219</v>
      </c>
      <c r="B99" s="53">
        <f>'[1]Feb 2010 Offering Lease'!$E$48</f>
        <v>13</v>
      </c>
      <c r="C99" s="53">
        <f>'[1]Feb 2010 Offering Lease'!$F$54</f>
        <v>1392</v>
      </c>
      <c r="D99" s="57">
        <f>'[1]Feb 2010 Offering Lease'!$H$44</f>
        <v>877245.96</v>
      </c>
      <c r="E99" s="57">
        <f>'[1]Feb 2010 Offering Lease'!$I$44</f>
        <v>630.2054310344828</v>
      </c>
      <c r="F99" s="56">
        <v>3567.9</v>
      </c>
      <c r="G99" s="57">
        <f>'[1]Feb 2010 Offering Lease'!$H$46</f>
        <v>887317.96</v>
      </c>
      <c r="I99" s="72" t="s">
        <v>98</v>
      </c>
      <c r="J99" s="77" t="s">
        <v>98</v>
      </c>
      <c r="K99" s="76" t="s">
        <v>98</v>
      </c>
      <c r="L99" s="82" t="s">
        <v>98</v>
      </c>
      <c r="M99" s="82" t="s">
        <v>98</v>
      </c>
      <c r="N99" s="76" t="s">
        <v>98</v>
      </c>
      <c r="O99" s="59">
        <f t="shared" si="1"/>
        <v>887317.96</v>
      </c>
      <c r="P99" s="54">
        <f t="shared" si="2"/>
        <v>2009</v>
      </c>
    </row>
    <row r="100" spans="1:16" ht="11.25" customHeight="1">
      <c r="A100" s="81">
        <v>40310</v>
      </c>
      <c r="B100" s="53">
        <f>'[1]May 2010 Offering Lease'!$E$161</f>
        <v>68</v>
      </c>
      <c r="C100" s="53">
        <f>'[1]May 2010 Offering Lease'!$F$167</f>
        <v>8166.225</v>
      </c>
      <c r="D100" s="57">
        <f>'[1]May 2010 Offering Lease'!$H$157</f>
        <v>5982550.879999999</v>
      </c>
      <c r="E100" s="57">
        <f>'[1]May 2010 Offering Lease'!$I$157</f>
        <v>732.5968706470859</v>
      </c>
      <c r="F100" s="56">
        <v>5129.99</v>
      </c>
      <c r="G100" s="57">
        <f>'[1]May 2010 Offering Lease'!$H$159</f>
        <v>6038332.667499999</v>
      </c>
      <c r="I100" s="72"/>
      <c r="J100" s="77"/>
      <c r="K100" s="76"/>
      <c r="L100" s="82"/>
      <c r="M100" s="82"/>
      <c r="N100" s="76"/>
      <c r="O100" s="59">
        <f t="shared" si="1"/>
        <v>6038332.667499999</v>
      </c>
      <c r="P100" s="54">
        <f t="shared" si="2"/>
        <v>2010</v>
      </c>
    </row>
    <row r="101" spans="1:16" ht="11.25" customHeight="1">
      <c r="A101" s="81">
        <v>40401</v>
      </c>
      <c r="B101" s="53">
        <f>'[1]Aug 2010 Offering Lease'!E79</f>
        <v>29</v>
      </c>
      <c r="C101" s="53">
        <f>'[1]Aug 2010 Offering Lease'!F75</f>
        <v>3338.6440000000002</v>
      </c>
      <c r="D101" s="57">
        <f>'[1]Aug 2010 Offering Lease'!H75</f>
        <v>3247591.3899999997</v>
      </c>
      <c r="E101" s="57">
        <f>'[1]Aug 2010 Offering Lease'!I75</f>
        <v>972.7276672804885</v>
      </c>
      <c r="F101" s="56">
        <v>4323.68</v>
      </c>
      <c r="G101" s="57">
        <f>'[1]Aug 2010 Offering Lease'!H77</f>
        <v>3270876.644</v>
      </c>
      <c r="I101" s="72">
        <f>'[1]Aug 2010-offering reservatio'!E52</f>
        <v>4</v>
      </c>
      <c r="J101" s="77">
        <f>'[1]Aug 2010-offering reservatio'!F49</f>
        <v>3904</v>
      </c>
      <c r="K101" s="89">
        <f>'[1]Aug 2010-offering reservatio'!H49</f>
        <v>980000</v>
      </c>
      <c r="L101" s="89">
        <f>'[1]Aug 2010-offering reservatio'!I49</f>
        <v>251.02459016393442</v>
      </c>
      <c r="M101" s="89">
        <v>280.13</v>
      </c>
      <c r="N101" s="89">
        <f>'[1]Aug 2010-offering reservatio'!H51</f>
        <v>995264</v>
      </c>
      <c r="O101" s="90">
        <f t="shared" si="1"/>
        <v>4266140.643999999</v>
      </c>
      <c r="P101" s="54">
        <f t="shared" si="2"/>
        <v>2010</v>
      </c>
    </row>
    <row r="102" spans="1:16" ht="11.25" customHeight="1">
      <c r="A102" s="81">
        <v>40485</v>
      </c>
      <c r="B102" s="53">
        <f>'[1]Nov 2010 Offering Lease'!$E$74</f>
        <v>30</v>
      </c>
      <c r="C102" s="53">
        <f>'[1]Nov 2010 Offering Lease'!$F$70</f>
        <v>3648</v>
      </c>
      <c r="D102" s="57">
        <f>'[1]Nov 2010 Offering Lease'!$H$70</f>
        <v>916008.5599999999</v>
      </c>
      <c r="E102" s="91">
        <f>'[1]Nov 2010 Offering Lease'!$I$70</f>
        <v>251.09883771929822</v>
      </c>
      <c r="F102" s="56">
        <v>1653.25</v>
      </c>
      <c r="G102" s="57">
        <f>'[1]Nov 2010 Offering Lease'!$H$72</f>
        <v>940776.5599999999</v>
      </c>
      <c r="I102" s="72">
        <v>0</v>
      </c>
      <c r="J102" s="77">
        <v>0</v>
      </c>
      <c r="K102" s="89">
        <v>0</v>
      </c>
      <c r="L102" s="89">
        <v>0</v>
      </c>
      <c r="M102" s="89">
        <v>0</v>
      </c>
      <c r="N102" s="89">
        <v>0</v>
      </c>
      <c r="O102" s="90">
        <f t="shared" si="1"/>
        <v>940776.5599999999</v>
      </c>
      <c r="P102" s="54">
        <f t="shared" si="2"/>
        <v>2010</v>
      </c>
    </row>
    <row r="103" spans="1:16" ht="11.25" customHeight="1">
      <c r="A103" s="81">
        <v>40583</v>
      </c>
      <c r="B103" s="4">
        <f>'[1]Feb 2011 Offering Lease'!$E$148</f>
        <v>60</v>
      </c>
      <c r="C103" s="53">
        <f>'[1]Feb 2011 Offering Lease'!$F$144</f>
        <v>6379.554</v>
      </c>
      <c r="D103" s="57">
        <f>'[1]Feb 2011 Offering Lease'!$H$144</f>
        <v>1285253.6800000002</v>
      </c>
      <c r="E103" s="91">
        <f>'[1]Feb 2011 Offering Lease'!$I$144</f>
        <v>201.4645036314451</v>
      </c>
      <c r="F103" s="56">
        <v>1059.03</v>
      </c>
      <c r="G103" s="57">
        <f>'[1]Feb 2011 Offering Lease'!$H$146</f>
        <v>1331582.1190000002</v>
      </c>
      <c r="I103" s="72">
        <v>0</v>
      </c>
      <c r="J103" s="77">
        <v>0</v>
      </c>
      <c r="K103" s="89">
        <v>0</v>
      </c>
      <c r="L103" s="89">
        <v>0</v>
      </c>
      <c r="M103" s="89">
        <v>0</v>
      </c>
      <c r="N103" s="89">
        <v>0</v>
      </c>
      <c r="O103" s="90">
        <f t="shared" si="1"/>
        <v>1331582.1190000002</v>
      </c>
      <c r="P103" s="54">
        <f t="shared" si="2"/>
        <v>2010</v>
      </c>
    </row>
    <row r="104" spans="1:16" ht="11.25" customHeight="1">
      <c r="A104" s="81">
        <v>40674</v>
      </c>
      <c r="B104" s="4">
        <f>'[1]May 2011 Offering Lease'!$E$222</f>
        <v>86</v>
      </c>
      <c r="C104" s="53">
        <f>'[1]May 2011 Offering Lease'!$F$218</f>
        <v>9466.48</v>
      </c>
      <c r="D104" s="57">
        <f>'[1]May 2011 Offering Lease'!$H$218</f>
        <v>5985236.399999999</v>
      </c>
      <c r="E104" s="91">
        <f>'[1]May 2011 Offering Lease'!$I$218</f>
        <v>632.255748704904</v>
      </c>
      <c r="F104" s="56">
        <v>6501.51</v>
      </c>
      <c r="G104" s="57">
        <f>'[1]May 2011 Offering Lease'!$H$220</f>
        <v>6052769.09</v>
      </c>
      <c r="I104" s="72">
        <v>0</v>
      </c>
      <c r="J104" s="77">
        <v>0</v>
      </c>
      <c r="K104" s="89">
        <v>0</v>
      </c>
      <c r="L104" s="89">
        <v>0</v>
      </c>
      <c r="M104" s="89">
        <v>0</v>
      </c>
      <c r="N104" s="89">
        <v>0</v>
      </c>
      <c r="O104" s="90">
        <f t="shared" si="1"/>
        <v>6052769.09</v>
      </c>
      <c r="P104" s="54">
        <f t="shared" si="2"/>
        <v>2011</v>
      </c>
    </row>
    <row r="105" spans="1:16" ht="11.25" customHeight="1">
      <c r="A105" s="81">
        <v>40765</v>
      </c>
      <c r="B105" s="4">
        <f>'[1]August 2011 Offering Lease'!$E$72</f>
        <v>29</v>
      </c>
      <c r="C105" s="53">
        <f>'[1]August 2011 Offering Lease'!$F$68</f>
        <v>1952</v>
      </c>
      <c r="D105" s="57">
        <f>'[1]August 2011 Offering Lease'!$H$68</f>
        <v>2831677.9200000004</v>
      </c>
      <c r="E105" s="91">
        <f>'[1]August 2011 Offering Lease'!$I$68</f>
        <v>1450.6546721311477</v>
      </c>
      <c r="F105" s="56">
        <v>15999.99</v>
      </c>
      <c r="G105" s="57">
        <f>'[1]August 2011 Offering Lease'!$H$70</f>
        <v>2850109.9200000004</v>
      </c>
      <c r="I105" s="72">
        <v>0</v>
      </c>
      <c r="J105" s="77">
        <v>0</v>
      </c>
      <c r="K105" s="89">
        <v>0</v>
      </c>
      <c r="L105" s="89">
        <v>0</v>
      </c>
      <c r="M105" s="89">
        <v>0</v>
      </c>
      <c r="N105" s="89">
        <v>0</v>
      </c>
      <c r="O105" s="90">
        <f t="shared" si="1"/>
        <v>2850109.9200000004</v>
      </c>
      <c r="P105" s="54">
        <f t="shared" si="2"/>
        <v>2011</v>
      </c>
    </row>
    <row r="106" spans="1:16" ht="11.25" customHeight="1">
      <c r="A106" s="81">
        <v>40856</v>
      </c>
      <c r="B106" s="4">
        <f>'[1]November 2011 Offering Lease'!$E$147</f>
        <v>53</v>
      </c>
      <c r="C106" s="53">
        <f>'[1]November 2011 Offering Lease'!$F$143</f>
        <v>5292.87</v>
      </c>
      <c r="D106" s="57">
        <f>'[1]November 2011 Offering Lease'!$H$143</f>
        <v>3037370.15</v>
      </c>
      <c r="E106" s="91">
        <f>'[1]November 2011 Offering Lease'!$I$143</f>
        <v>573.8607126190517</v>
      </c>
      <c r="F106" s="56">
        <v>4703.92</v>
      </c>
      <c r="G106" s="57">
        <f>'[1]November 2011 Offering Lease'!$H$145</f>
        <v>3077095.195</v>
      </c>
      <c r="I106" s="72">
        <v>0</v>
      </c>
      <c r="J106" s="77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f t="shared" si="1"/>
        <v>3077095.195</v>
      </c>
      <c r="P106" s="54">
        <f t="shared" si="2"/>
        <v>2011</v>
      </c>
    </row>
    <row r="107" spans="1:16" ht="11.25" customHeight="1">
      <c r="A107" s="81">
        <v>40947</v>
      </c>
      <c r="B107" s="4">
        <f>'[1]Feb 8, 2012 Offering Lease'!$E$153</f>
        <v>56</v>
      </c>
      <c r="C107" s="53">
        <f>'[1]Feb 8, 2012 Offering Lease'!$F$149</f>
        <v>8557.042000000001</v>
      </c>
      <c r="D107" s="57">
        <f>'[1]Feb 8, 2012 Offering Lease'!$H$149</f>
        <v>8015873.719999999</v>
      </c>
      <c r="E107" s="91">
        <f>'[1]Feb 8, 2012 Offering Lease'!$I$149</f>
        <v>936.757552434591</v>
      </c>
      <c r="F107" s="56">
        <v>6001.11</v>
      </c>
      <c r="G107" s="57">
        <f>'[1]Feb 8, 2012 Offering Lease'!$H$151</f>
        <v>8068223.366999999</v>
      </c>
      <c r="I107" s="72">
        <v>0</v>
      </c>
      <c r="J107" s="77">
        <v>0</v>
      </c>
      <c r="K107" s="89">
        <v>0</v>
      </c>
      <c r="L107" s="89">
        <v>0</v>
      </c>
      <c r="M107" s="89">
        <v>0</v>
      </c>
      <c r="N107" s="89">
        <v>0</v>
      </c>
      <c r="O107" s="90">
        <f t="shared" si="1"/>
        <v>8068223.366999999</v>
      </c>
      <c r="P107" s="54">
        <f t="shared" si="2"/>
        <v>2011</v>
      </c>
    </row>
    <row r="108" spans="1:16" ht="11.25" customHeight="1">
      <c r="A108" s="81">
        <v>41038</v>
      </c>
      <c r="B108" s="4">
        <f>'[1]May 9, 2012 Offering Lease'!$E$185</f>
        <v>68</v>
      </c>
      <c r="C108" s="53">
        <f>'[1]May 9, 2012 Offering Lease'!$F$181</f>
        <v>6753.811</v>
      </c>
      <c r="D108" s="57">
        <f>'[1]May 9, 2012 Offering Lease'!$H$181</f>
        <v>2496724.1300000004</v>
      </c>
      <c r="E108" s="91">
        <f>'[1]May 9, 2012 Offering Lease'!$I$181</f>
        <v>369.67633977320367</v>
      </c>
      <c r="F108" s="56">
        <v>3510</v>
      </c>
      <c r="G108" s="57">
        <f>'[1]May 9, 2012 Offering Lease'!$H$183</f>
        <v>2547562.4685000004</v>
      </c>
      <c r="I108" s="72">
        <v>0</v>
      </c>
      <c r="J108" s="77">
        <v>0</v>
      </c>
      <c r="K108" s="89">
        <v>0</v>
      </c>
      <c r="L108" s="89">
        <v>0</v>
      </c>
      <c r="M108" s="89">
        <v>0</v>
      </c>
      <c r="N108" s="89">
        <v>0</v>
      </c>
      <c r="O108" s="90">
        <f t="shared" si="1"/>
        <v>2547562.4685000004</v>
      </c>
      <c r="P108" s="54">
        <f t="shared" si="2"/>
        <v>2012</v>
      </c>
    </row>
    <row r="109" spans="1:16" ht="11.25" customHeight="1">
      <c r="A109" s="81">
        <v>41129</v>
      </c>
      <c r="B109" s="4">
        <f>'August 8, 2012 Offering Lease'!$E$69</f>
        <v>22</v>
      </c>
      <c r="C109" s="53">
        <f>'August 8, 2012 Offering Lease'!$F$65</f>
        <v>1738.33</v>
      </c>
      <c r="D109" s="57">
        <f>'August 8, 2012 Offering Lease'!$H$65</f>
        <v>565005.4299999997</v>
      </c>
      <c r="E109" s="8">
        <v>325.03</v>
      </c>
      <c r="F109" s="56">
        <v>1052.62</v>
      </c>
      <c r="G109" s="57">
        <f>'August 8, 2012 Offering Lease'!$H$67</f>
        <v>579889.5849999997</v>
      </c>
      <c r="I109" s="72">
        <v>0</v>
      </c>
      <c r="J109" s="77">
        <v>0</v>
      </c>
      <c r="K109" s="89">
        <v>0</v>
      </c>
      <c r="L109" s="89">
        <v>0</v>
      </c>
      <c r="M109" s="89">
        <v>0</v>
      </c>
      <c r="N109" s="89">
        <v>0</v>
      </c>
      <c r="O109" s="90">
        <f t="shared" si="1"/>
        <v>579889.5849999997</v>
      </c>
      <c r="P109" s="54">
        <f t="shared" si="2"/>
        <v>2012</v>
      </c>
    </row>
    <row r="110" spans="1:14" ht="11.25" customHeight="1">
      <c r="A110" s="92"/>
      <c r="B110" s="88"/>
      <c r="C110" s="88"/>
      <c r="D110" s="57"/>
      <c r="F110" s="56"/>
      <c r="G110" s="57"/>
      <c r="I110" s="77"/>
      <c r="J110" s="77"/>
      <c r="K110" s="77"/>
      <c r="L110" s="77"/>
      <c r="M110" s="77"/>
      <c r="N110" s="77"/>
    </row>
    <row r="111" spans="1:15" ht="11.25">
      <c r="A111" s="79" t="s">
        <v>84</v>
      </c>
      <c r="B111" s="60">
        <f>SUM(B9:B110)</f>
        <v>3670</v>
      </c>
      <c r="C111" s="55">
        <f>SUM(C9:C110)</f>
        <v>445005.1380000001</v>
      </c>
      <c r="D111" s="56">
        <f>SUM(D9:D110)</f>
        <v>83166400.20999998</v>
      </c>
      <c r="E111" s="85">
        <f>$D111/$C111</f>
        <v>186.88862916005243</v>
      </c>
      <c r="F111" s="56"/>
      <c r="G111" s="56">
        <f>SUM(G9:G110)</f>
        <v>85616224.328</v>
      </c>
      <c r="I111" s="60">
        <f>SUM(I9:I110)</f>
        <v>43</v>
      </c>
      <c r="J111" s="60">
        <f>SUM(J9:J110)</f>
        <v>68852.62400000001</v>
      </c>
      <c r="K111" s="59">
        <f>SUM(K9:K110)</f>
        <v>3114822.09</v>
      </c>
      <c r="L111" s="85">
        <f>$K111/J111</f>
        <v>45.23897433451482</v>
      </c>
      <c r="N111" s="59">
        <f>SUM(N9:N110)</f>
        <v>3249920.2800000003</v>
      </c>
      <c r="O111" s="59">
        <f>SUM(O8:O110)</f>
        <v>88905557.608</v>
      </c>
    </row>
  </sheetData>
  <sheetProtection/>
  <printOptions/>
  <pageMargins left="0.25" right="0.25" top="0.25" bottom="0.2" header="0" footer="0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F53"/>
  <sheetViews>
    <sheetView zoomScalePageLayoutView="0" workbookViewId="0" topLeftCell="A1">
      <pane xSplit="1" ySplit="5" topLeftCell="V6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7109375" defaultRowHeight="15"/>
  <cols>
    <col min="1" max="1" width="24.28125" style="93" customWidth="1"/>
    <col min="2" max="19" width="10.57421875" style="93" customWidth="1"/>
    <col min="20" max="20" width="9.7109375" style="93" customWidth="1"/>
    <col min="21" max="21" width="10.7109375" style="93" customWidth="1"/>
    <col min="22" max="22" width="9.28125" style="93" customWidth="1"/>
    <col min="23" max="23" width="8.7109375" style="97" customWidth="1"/>
    <col min="24" max="24" width="9.7109375" style="93" customWidth="1"/>
    <col min="25" max="26" width="10.8515625" style="93" customWidth="1"/>
    <col min="27" max="27" width="10.7109375" style="93" customWidth="1"/>
    <col min="28" max="29" width="10.57421875" style="93" customWidth="1"/>
    <col min="30" max="30" width="11.57421875" style="93" customWidth="1"/>
    <col min="31" max="31" width="12.28125" style="93" customWidth="1"/>
    <col min="32" max="32" width="13.421875" style="93" customWidth="1"/>
    <col min="33" max="16384" width="8.7109375" style="93" customWidth="1"/>
  </cols>
  <sheetData>
    <row r="1" spans="4:26" ht="12.75">
      <c r="D1" s="94"/>
      <c r="E1" s="95" t="s">
        <v>100</v>
      </c>
      <c r="F1" s="94"/>
      <c r="M1" s="96"/>
      <c r="O1" s="96" t="s">
        <v>101</v>
      </c>
      <c r="Q1" s="96"/>
      <c r="R1" s="96"/>
      <c r="S1" s="96"/>
      <c r="T1" s="96"/>
      <c r="U1" s="96"/>
      <c r="Z1" s="96" t="s">
        <v>101</v>
      </c>
    </row>
    <row r="2" spans="4:26" ht="12.75">
      <c r="D2" s="95" t="s">
        <v>102</v>
      </c>
      <c r="E2" s="94"/>
      <c r="F2" s="94"/>
      <c r="L2" s="96"/>
      <c r="M2" s="96"/>
      <c r="N2" s="95" t="s">
        <v>103</v>
      </c>
      <c r="P2" s="96"/>
      <c r="Q2" s="96"/>
      <c r="R2" s="96"/>
      <c r="S2" s="96"/>
      <c r="T2" s="96"/>
      <c r="U2" s="96"/>
      <c r="Y2" s="95" t="s">
        <v>103</v>
      </c>
      <c r="Z2" s="95"/>
    </row>
    <row r="4" spans="2:32" ht="10.5">
      <c r="B4" s="98">
        <v>1982</v>
      </c>
      <c r="C4" s="93">
        <v>1983</v>
      </c>
      <c r="D4" s="93">
        <v>1984</v>
      </c>
      <c r="E4" s="93">
        <v>1985</v>
      </c>
      <c r="F4" s="93">
        <v>1986</v>
      </c>
      <c r="G4" s="93">
        <v>1987</v>
      </c>
      <c r="H4" s="93">
        <v>1988</v>
      </c>
      <c r="I4" s="93">
        <v>1989</v>
      </c>
      <c r="J4" s="93">
        <v>1990</v>
      </c>
      <c r="K4" s="93">
        <v>1991</v>
      </c>
      <c r="L4" s="93">
        <v>1992</v>
      </c>
      <c r="M4" s="93">
        <v>1993</v>
      </c>
      <c r="N4" s="93">
        <v>1994</v>
      </c>
      <c r="O4" s="93">
        <v>1995</v>
      </c>
      <c r="P4" s="93">
        <v>1996</v>
      </c>
      <c r="Q4" s="93">
        <v>1997</v>
      </c>
      <c r="R4" s="93">
        <v>1998</v>
      </c>
      <c r="S4" s="93">
        <v>1999</v>
      </c>
      <c r="T4" s="93">
        <v>2000</v>
      </c>
      <c r="U4" s="93">
        <v>2001</v>
      </c>
      <c r="V4" s="93">
        <v>2002</v>
      </c>
      <c r="W4" s="99">
        <v>2003</v>
      </c>
      <c r="X4" s="93">
        <v>2004</v>
      </c>
      <c r="Y4" s="93">
        <v>2005</v>
      </c>
      <c r="Z4" s="93">
        <v>2006</v>
      </c>
      <c r="AA4" s="93">
        <v>2007</v>
      </c>
      <c r="AB4" s="93">
        <v>2008</v>
      </c>
      <c r="AC4" s="93">
        <v>2009</v>
      </c>
      <c r="AD4" s="93">
        <v>2010</v>
      </c>
      <c r="AE4" s="93">
        <v>2011</v>
      </c>
      <c r="AF4" s="93">
        <v>2012</v>
      </c>
    </row>
    <row r="5" spans="1:32" ht="10.5">
      <c r="A5" s="100" t="s">
        <v>104</v>
      </c>
      <c r="B5" s="101" t="s">
        <v>105</v>
      </c>
      <c r="C5" s="98" t="s">
        <v>105</v>
      </c>
      <c r="D5" s="98" t="s">
        <v>105</v>
      </c>
      <c r="E5" s="98" t="s">
        <v>105</v>
      </c>
      <c r="F5" s="98" t="s">
        <v>105</v>
      </c>
      <c r="G5" s="98" t="s">
        <v>105</v>
      </c>
      <c r="H5" s="98" t="s">
        <v>105</v>
      </c>
      <c r="I5" s="98" t="s">
        <v>105</v>
      </c>
      <c r="J5" s="98" t="s">
        <v>105</v>
      </c>
      <c r="K5" s="98" t="s">
        <v>105</v>
      </c>
      <c r="L5" s="98" t="s">
        <v>105</v>
      </c>
      <c r="M5" s="98" t="s">
        <v>105</v>
      </c>
      <c r="N5" s="98" t="s">
        <v>105</v>
      </c>
      <c r="O5" s="98" t="s">
        <v>106</v>
      </c>
      <c r="P5" s="98" t="s">
        <v>106</v>
      </c>
      <c r="Q5" s="101" t="s">
        <v>107</v>
      </c>
      <c r="R5" s="101" t="s">
        <v>107</v>
      </c>
      <c r="S5" s="101" t="s">
        <v>106</v>
      </c>
      <c r="T5" s="101" t="s">
        <v>107</v>
      </c>
      <c r="U5" s="101" t="s">
        <v>108</v>
      </c>
      <c r="V5" s="101" t="s">
        <v>107</v>
      </c>
      <c r="W5" s="102" t="s">
        <v>107</v>
      </c>
      <c r="X5" s="101" t="s">
        <v>107</v>
      </c>
      <c r="Y5" s="98" t="s">
        <v>107</v>
      </c>
      <c r="Z5" s="98" t="s">
        <v>107</v>
      </c>
      <c r="AA5" s="98" t="s">
        <v>107</v>
      </c>
      <c r="AB5" s="98" t="s">
        <v>107</v>
      </c>
      <c r="AC5" s="98" t="s">
        <v>107</v>
      </c>
      <c r="AD5" s="98" t="s">
        <v>107</v>
      </c>
      <c r="AE5" s="98" t="s">
        <v>107</v>
      </c>
      <c r="AF5" s="98" t="s">
        <v>109</v>
      </c>
    </row>
    <row r="7" spans="1:32" ht="10.5">
      <c r="A7" s="103" t="s">
        <v>110</v>
      </c>
      <c r="B7" s="104">
        <v>56</v>
      </c>
      <c r="C7" s="104">
        <v>66</v>
      </c>
      <c r="D7" s="104">
        <v>104</v>
      </c>
      <c r="E7" s="104">
        <v>173</v>
      </c>
      <c r="F7" s="104">
        <v>103</v>
      </c>
      <c r="G7" s="104">
        <v>57</v>
      </c>
      <c r="H7" s="104">
        <v>29</v>
      </c>
      <c r="I7" s="104">
        <v>31</v>
      </c>
      <c r="J7" s="104">
        <v>20</v>
      </c>
      <c r="K7" s="104">
        <v>24</v>
      </c>
      <c r="L7" s="104">
        <v>43</v>
      </c>
      <c r="M7" s="104">
        <v>108</v>
      </c>
      <c r="N7" s="104">
        <v>144</v>
      </c>
      <c r="O7" s="104">
        <v>167</v>
      </c>
      <c r="P7" s="104">
        <v>111</v>
      </c>
      <c r="Q7" s="105">
        <f>(278+('[1]may97-offering'!$F$274))+('[1]August97-offering '!$E$102)+('[1]Nov97-offering'!E70)</f>
        <v>434</v>
      </c>
      <c r="R7" s="105">
        <f>'[1]Feb98-offering'!$E$62+'[1]May98-offering'!$E$52+'[1]August98-offering'!E61+'[1]Nov98-offering '!E37</f>
        <v>54</v>
      </c>
      <c r="S7" s="105">
        <f>'[1]Feb99-offering'!$E$49+'[1]Aug99-offering'!E30+'[1]Nov99-offering'!E38</f>
        <v>23</v>
      </c>
      <c r="T7" s="105">
        <f>'[1]Feb2000-offering'!$E$55+'[1]May2000-offering'!$E$39+'[1]August2000-offering'!$E$47+'[1]November2000-offering'!$E$54</f>
        <v>58</v>
      </c>
      <c r="U7" s="93">
        <f>'[1]Feb2001-offering leases'!$E$116+'[1]May2001-offering leases'!$E$102+'[1]Aug2001-offering leases'!$E$33+'[1]Nov2001-offering leases'!$E$17</f>
        <v>97</v>
      </c>
      <c r="V7" s="93">
        <f>'[1]Feb2002-offering leases '!$E$20+'[1]May2002-offering leases'!$E$50+'[1]August2002-offering leases'!E37+'[1]November2002-offering leases '!E51</f>
        <v>34</v>
      </c>
      <c r="W7" s="105">
        <f>'[1]February2003-offering lease'!$E$44+'[1]May2003-offering lease'!E88+'[1]Aug2003-offering lease'!E31+'[1]Nov2003-offering lease '!E29</f>
        <v>48</v>
      </c>
      <c r="X7" s="93">
        <f>'[1]Feb2004-offering lease  '!$E$17+'[1]May2004-offering lease'!E69+'[1]August2004-offering lease'!E164+'[1]November2004-offering lease '!E30</f>
        <v>104</v>
      </c>
      <c r="Y7" s="93">
        <f>'[1]February2005-offering lease'!$E$145+'[1]May2005-offering lease '!E398+'[1]August2005-offering lease'!E182+'[1]November2005-offering lease'!E177</f>
        <v>293</v>
      </c>
      <c r="Z7" s="93">
        <f>'[1]February2006-offering lease'!$E$105+'[1]May 2006-offering lease'!E108+'[1]Aug 2006-offering lease '!E57+'[1]Nov 2006-offering lease  '!E58</f>
        <v>119</v>
      </c>
      <c r="AA7" s="93">
        <f>'[1]Feb 2007-offering lease'!$E$39+'[1]May 2007-offering lease'!E37+'[1]Aug 2007 - Offering lease'!E87+'[1]Nov 2007 - Offering lease'!E34</f>
        <v>62</v>
      </c>
      <c r="AB7" s="106">
        <f>'[1]FEB 2008 - Offering lease'!$E$82+'[1]MAY 2008 - Offering lease'!E63+'[1]Aug 2008 - Offering Lease'!E119+'[1]Nov 2008 - Offering Lease '!E111</f>
        <v>154</v>
      </c>
      <c r="AC7" s="93">
        <f>'[1]Feb 2009 - Offering Lease'!$E$109+'[1]May 2009 - Offering Lease'!E141+'[1]Aug 2009 - Offering Lease '!E287+'[1]Nov 2009 - Offering Lease  '!E39</f>
        <v>189</v>
      </c>
      <c r="AD7" s="93">
        <f>'[1]Feb 2010 Offering Lease'!E48+'[1]May 2010 Offering Lease'!E161+'[1]Aug 2010 Offering Lease'!E79+'[1]Nov 2010 Offering Lease'!E74</f>
        <v>140</v>
      </c>
      <c r="AE7" s="106">
        <f>+'[1]Feb 2011 Offering Lease'!E148+'[1]May 2011 Offering Lease'!E222+'[1]August 2011 Offering Lease'!E72+'[1]November 2011 Offering Lease'!E147</f>
        <v>228</v>
      </c>
      <c r="AF7" s="93">
        <f>'[1]Feb 8, 2012 Offering Lease'!E153+'[1]May 9, 2012 Offering Lease'!E185+'August 8, 2012 Offering Lease'!E69</f>
        <v>146</v>
      </c>
    </row>
    <row r="8" spans="1:16" ht="10.5">
      <c r="A8" s="100" t="s">
        <v>111</v>
      </c>
      <c r="B8" s="107" t="s">
        <v>74</v>
      </c>
      <c r="C8" s="107" t="s">
        <v>74</v>
      </c>
      <c r="D8" s="107" t="s">
        <v>74</v>
      </c>
      <c r="E8" s="107" t="s">
        <v>74</v>
      </c>
      <c r="F8" s="107" t="s">
        <v>74</v>
      </c>
      <c r="G8" s="107" t="s">
        <v>74</v>
      </c>
      <c r="H8" s="107" t="s">
        <v>74</v>
      </c>
      <c r="I8" s="107" t="s">
        <v>74</v>
      </c>
      <c r="J8" s="107" t="s">
        <v>74</v>
      </c>
      <c r="K8" s="107" t="s">
        <v>74</v>
      </c>
      <c r="L8" s="107" t="s">
        <v>74</v>
      </c>
      <c r="M8" s="107" t="s">
        <v>74</v>
      </c>
      <c r="N8" s="107" t="s">
        <v>74</v>
      </c>
      <c r="O8" s="107" t="s">
        <v>74</v>
      </c>
      <c r="P8" s="107" t="s">
        <v>74</v>
      </c>
    </row>
    <row r="9" spans="1:32" ht="10.5">
      <c r="A9" s="103" t="s">
        <v>17</v>
      </c>
      <c r="B9" s="104">
        <v>6448</v>
      </c>
      <c r="C9" s="104">
        <v>9255</v>
      </c>
      <c r="D9" s="104">
        <v>8776</v>
      </c>
      <c r="E9" s="104">
        <v>15471</v>
      </c>
      <c r="F9" s="104">
        <v>7904</v>
      </c>
      <c r="G9" s="104">
        <v>5813</v>
      </c>
      <c r="H9" s="104">
        <v>3429</v>
      </c>
      <c r="I9" s="104">
        <v>2832</v>
      </c>
      <c r="J9" s="104">
        <v>1488</v>
      </c>
      <c r="K9" s="104">
        <v>1920</v>
      </c>
      <c r="L9" s="104">
        <v>3105</v>
      </c>
      <c r="M9" s="104">
        <v>14698</v>
      </c>
      <c r="N9" s="104">
        <v>18404</v>
      </c>
      <c r="O9" s="104">
        <v>23053</v>
      </c>
      <c r="P9" s="104">
        <v>12131</v>
      </c>
      <c r="Q9" s="104">
        <f>(30537+('[1]may97-offering'!$F$276))+('[1]August97-offering '!$F$94)+('[1]Nov97-offering'!F64)</f>
        <v>49967.01</v>
      </c>
      <c r="R9" s="104">
        <f>'[1]Feb98-offering'!$F$56+'[1]May98-offering'!$F$46+'[1]August98-offering'!F56+'[1]Nov98-offering '!F32</f>
        <v>4219.7</v>
      </c>
      <c r="S9" s="104">
        <f>'[1]Feb99-offering'!$F$44+'[1]Aug99-offering'!F25+'[1]Nov99-offering'!F33</f>
        <v>4057.67</v>
      </c>
      <c r="T9" s="104">
        <f>'[1]Feb2000-offering'!$F$51+'[1]May2000-offering'!$F$35+'[1]August2000-offering'!$F$43+'[1]November2000-offering'!$F$51</f>
        <v>5172.78</v>
      </c>
      <c r="U9" s="108">
        <f>'[1]Feb2001-offering leases'!$F$113+'[1]May2001-offering leases'!$F$99+'[1]Aug2001-offering leases'!$F$30+'[1]Nov2001-offering leases'!$F$14</f>
        <v>9344</v>
      </c>
      <c r="V9" s="108">
        <f>'[1]Feb2002-offering leases '!$F$17+'[1]May2002-offering leases'!$F$47+'[1]August2002-offering leases'!F34+'[1]November2002-offering leases '!F48</f>
        <v>2720</v>
      </c>
      <c r="W9" s="108">
        <f>'[1]February2003-offering lease'!$F$41+'[1]May2003-offering lease'!F85+'[1]Aug2003-offering lease'!F28+'[1]Nov2003-offering lease '!F26</f>
        <v>4416</v>
      </c>
      <c r="X9" s="108">
        <f>'[1]Feb2004-offering lease  '!$F$14+'[1]May2004-offering lease'!F66+'[1]August2004-offering lease'!F161+'[1]November2004-offering lease '!F27</f>
        <v>15349.39</v>
      </c>
      <c r="Y9" s="108">
        <f>'[1]February2005-offering lease'!$F$142+'[1]May2005-offering lease '!F395+'[1]August2005-offering lease'!F179+'[1]November2005-offering lease'!F183</f>
        <v>65582</v>
      </c>
      <c r="Z9" s="108">
        <f>'[1]February2006-offering lease'!$F$101+'[1]May 2006-offering lease'!F105+'[1]Aug 2006-offering lease '!F54+'[1]Nov 2006-offering lease  '!F54+1</f>
        <v>12778.47</v>
      </c>
      <c r="AA9" s="108">
        <f>'[1]Feb 2007-offering lease'!$F$35+'[1]May 2007-offering lease'!F33+'[1]Aug 2007 - Offering lease'!F83+'[1]Nov 2007 - Offering lease'!F30</f>
        <v>9529.84</v>
      </c>
      <c r="AB9" s="108">
        <f>'[1]FEB 2008 - Offering lease'!$F$78+'[1]MAY 2008 - Offering lease'!F59+'[1]Aug 2008 - Offering Lease'!F115+'[1]Nov 2008 - Offering Lease '!F107</f>
        <v>13694.01</v>
      </c>
      <c r="AC9" s="108">
        <f>'[1]Feb 2009 - Offering Lease'!$F$105+'[1]May 2009 - Offering Lease'!F137+'[1]Aug 2009 - Offering Lease '!F283+'[1]Nov 2009 - Offering Lease  '!F35</f>
        <v>21999.312</v>
      </c>
      <c r="AD9" s="106">
        <f>'[1]Feb 2010 Offering Lease'!F44+'[1]May 2010 Offering Lease'!F157+'[1]Aug 2010 Offering Lease'!F75+'[1]Nov 2010 Offering Lease'!F70</f>
        <v>16544.869</v>
      </c>
      <c r="AE9" s="106">
        <f>+'[1]Feb 2011 Offering Lease'!F144+'[1]May 2011 Offering Lease'!F218+'[1]August 2011 Offering Lease'!F68+'[1]November 2011 Offering Lease'!F143</f>
        <v>23090.904</v>
      </c>
      <c r="AF9" s="106">
        <f>'[1]Feb 8, 2012 Offering Lease'!F149+'[1]May 9, 2012 Offering Lease'!F181+'August 8, 2012 Offering Lease'!F65</f>
        <v>17049.183</v>
      </c>
    </row>
    <row r="10" spans="1:32" ht="10.5">
      <c r="A10" s="103" t="s">
        <v>112</v>
      </c>
      <c r="B10" s="104">
        <v>16120</v>
      </c>
      <c r="C10" s="104">
        <v>23138</v>
      </c>
      <c r="D10" s="104">
        <v>21940</v>
      </c>
      <c r="E10" s="104">
        <v>38678</v>
      </c>
      <c r="F10" s="104">
        <v>19760</v>
      </c>
      <c r="G10" s="104">
        <v>14533</v>
      </c>
      <c r="H10" s="104">
        <v>8573</v>
      </c>
      <c r="I10" s="104">
        <v>7080</v>
      </c>
      <c r="J10" s="104">
        <v>3720</v>
      </c>
      <c r="K10" s="104">
        <v>4800</v>
      </c>
      <c r="L10" s="104">
        <v>7763</v>
      </c>
      <c r="M10" s="104">
        <v>36745</v>
      </c>
      <c r="N10" s="104">
        <v>46010</v>
      </c>
      <c r="O10" s="104">
        <v>57633</v>
      </c>
      <c r="P10" s="104">
        <v>30328</v>
      </c>
      <c r="Q10" s="104">
        <f>Q9*2.4709</f>
        <v>123463.485009</v>
      </c>
      <c r="R10" s="104">
        <f>R9*2.4709</f>
        <v>10426.45673</v>
      </c>
      <c r="S10" s="104">
        <f>S9*2.4709</f>
        <v>10026.096803</v>
      </c>
      <c r="T10" s="104">
        <f>T9*2.471</f>
        <v>12781.93938</v>
      </c>
      <c r="U10" s="109">
        <f aca="true" t="shared" si="0" ref="U10:Z10">U9*2.4709</f>
        <v>23088.0896</v>
      </c>
      <c r="V10" s="109">
        <f t="shared" si="0"/>
        <v>6720.848</v>
      </c>
      <c r="W10" s="109">
        <f t="shared" si="0"/>
        <v>10911.4944</v>
      </c>
      <c r="X10" s="109">
        <f t="shared" si="0"/>
        <v>37926.80775099999</v>
      </c>
      <c r="Y10" s="109">
        <f t="shared" si="0"/>
        <v>162046.5638</v>
      </c>
      <c r="Z10" s="109">
        <f t="shared" si="0"/>
        <v>31574.321522999995</v>
      </c>
      <c r="AA10" s="109">
        <f aca="true" t="shared" si="1" ref="AA10:AF10">AA9*2.471</f>
        <v>23548.234640000002</v>
      </c>
      <c r="AB10" s="109">
        <f t="shared" si="1"/>
        <v>33837.89871</v>
      </c>
      <c r="AC10" s="109">
        <f t="shared" si="1"/>
        <v>54360.29995200001</v>
      </c>
      <c r="AD10" s="109">
        <f t="shared" si="1"/>
        <v>40882.371299</v>
      </c>
      <c r="AE10" s="109">
        <f t="shared" si="1"/>
        <v>57057.623783999996</v>
      </c>
      <c r="AF10" s="109">
        <f t="shared" si="1"/>
        <v>42128.531193</v>
      </c>
    </row>
    <row r="11" spans="2:19" ht="10.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10.5">
      <c r="A12" s="100" t="s">
        <v>113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32" ht="10.5">
      <c r="A13" s="103" t="s">
        <v>19</v>
      </c>
      <c r="B13" s="110">
        <v>1055667.95</v>
      </c>
      <c r="C13" s="110">
        <v>1032267.15</v>
      </c>
      <c r="D13" s="110">
        <v>2181498.66</v>
      </c>
      <c r="E13" s="110">
        <v>4215082.54</v>
      </c>
      <c r="F13" s="110">
        <v>891357.62</v>
      </c>
      <c r="G13" s="110">
        <v>577252.88</v>
      </c>
      <c r="H13" s="110">
        <v>348439.53</v>
      </c>
      <c r="I13" s="110">
        <v>231918.3</v>
      </c>
      <c r="J13" s="110">
        <v>111930</v>
      </c>
      <c r="K13" s="110">
        <v>124274.68</v>
      </c>
      <c r="L13" s="110">
        <v>103134.86</v>
      </c>
      <c r="M13" s="110">
        <v>762577.92</v>
      </c>
      <c r="N13" s="110">
        <v>1145663.17</v>
      </c>
      <c r="O13" s="110">
        <v>2517163.92</v>
      </c>
      <c r="P13" s="110">
        <v>1692341.95</v>
      </c>
      <c r="Q13" s="110">
        <f>((('stat-date'!$D$48)+('[1]may97-offering'!$I$269))+('[1]August97-offering '!$H$94)+('[1]Nov97-offering'!H64))</f>
        <v>5694789.34</v>
      </c>
      <c r="R13" s="111">
        <f>'[1]Feb98-offering'!$H$56+'[1]May98-offering'!$H$46+'[1]August98-offering'!H56+'[1]Nov98-offering '!H32</f>
        <v>308085.26</v>
      </c>
      <c r="S13" s="111">
        <f>'[1]Feb99-offering'!$H$44+'[1]Aug99-offering'!H25+'[1]Nov99-offering'!H33</f>
        <v>395469.5</v>
      </c>
      <c r="T13" s="111">
        <f>'[1]Feb2000-offering'!$H$51+'[1]May2000-offering'!$H$35+'[1]August2000-offering'!$H$43+'[1]November2000-offering'!$H$51</f>
        <v>472746.70999999996</v>
      </c>
      <c r="U13" s="97">
        <f>'[1]Feb2001-offering leases'!$H$113+'[1]May2001-offering leases'!$H$99+'[1]Aug2001-offering leases'!$H$30+'[1]Nov2001-offering leases'!$H$14</f>
        <v>703628.0000000002</v>
      </c>
      <c r="V13" s="97">
        <f>'[1]Feb2002-offering leases '!$H$17+'[1]May2002-offering leases'!$H$47+'[1]August2002-offering leases'!H34+'[1]November2002-offering leases '!H48</f>
        <v>211957.27000000002</v>
      </c>
      <c r="W13" s="97">
        <f>'[1]February2003-offering lease'!$H$41+'[1]May2003-offering lease'!H85+'[1]Aug2003-offering lease'!H28+'[1]Nov2003-offering lease '!H26</f>
        <v>294448.20000000007</v>
      </c>
      <c r="X13" s="97">
        <f>'[1]Feb2004-offering lease  '!$H$14+'[1]May2004-offering lease'!H66+'[1]August2004-offering lease'!H161+'[1]November2004-offering lease '!H27</f>
        <v>1287971.0200000003</v>
      </c>
      <c r="Y13" s="97">
        <f>'[1]February2005-offering lease'!$H$142+'[1]May2005-offering lease '!H395+'[1]August2005-offering lease'!H179+'[1]November2005-offering lease'!H173</f>
        <v>5674595.949999997</v>
      </c>
      <c r="Z13" s="97">
        <f>'[1]February2006-offering lease'!$H$101+'[1]May 2006-offering lease'!H105+'[1]Aug 2006-offering lease '!H54+'[1]Nov 2006-offering lease  '!H54</f>
        <v>2190122.05</v>
      </c>
      <c r="AA13" s="97">
        <f>'[1]Feb 2007-offering lease'!$H$35+'[1]May 2007-offering lease'!H33+'[1]Aug 2007 - Offering lease'!H83+'[1]Nov 2007 - Offering lease'!H30</f>
        <v>325852.56000000006</v>
      </c>
      <c r="AB13" s="97">
        <f>'[1]FEB 2008 - Offering lease'!$H$78+'[1]MAY 2008 - Offering lease'!H59+'[1]Aug 2008 - Offering Lease'!H115+'[1]Nov 2008 - Offering Lease '!H107</f>
        <v>4929464.88</v>
      </c>
      <c r="AC13" s="112">
        <f>'[1]Feb 2009 - Offering Lease'!$H$105+'[1]May 2009 - Offering Lease'!H137+'[1]Aug 2009 - Offering Lease '!H283+'[1]Nov 2009 - Offering Lease  '!H35</f>
        <v>5415777.039999998</v>
      </c>
      <c r="AD13" s="112">
        <f>'[1]Feb 2010 Offering Lease'!H44+'[1]May 2010 Offering Lease'!H157+'[1]Aug 2010 Offering Lease'!H75+'[1]Nov 2010 Offering Lease'!H70</f>
        <v>11023396.79</v>
      </c>
      <c r="AE13" s="112">
        <f>+'[1]Feb 2011 Offering Lease'!H144+'[1]May 2011 Offering Lease'!H218+'[1]August 2011 Offering Lease'!H68+'[1]November 2011 Offering Lease'!H143</f>
        <v>13139538.15</v>
      </c>
      <c r="AF13" s="112">
        <f>'[1]Feb 8, 2012 Offering Lease'!H149+'[1]May 9, 2012 Offering Lease'!H181+'August 8, 2012 Offering Lease'!H65</f>
        <v>11077603.28</v>
      </c>
    </row>
    <row r="14" spans="1:32" ht="10.5">
      <c r="A14" s="103" t="s">
        <v>114</v>
      </c>
      <c r="B14" s="110">
        <v>2800</v>
      </c>
      <c r="C14" s="110">
        <v>3300</v>
      </c>
      <c r="D14" s="110">
        <v>5200</v>
      </c>
      <c r="E14" s="110">
        <v>8650</v>
      </c>
      <c r="F14" s="110">
        <v>5150</v>
      </c>
      <c r="G14" s="110">
        <v>2850</v>
      </c>
      <c r="H14" s="110">
        <v>1450</v>
      </c>
      <c r="I14" s="110">
        <v>1550</v>
      </c>
      <c r="J14" s="110">
        <v>1000</v>
      </c>
      <c r="K14" s="110">
        <v>1200</v>
      </c>
      <c r="L14" s="110">
        <v>2150</v>
      </c>
      <c r="M14" s="110">
        <v>5400</v>
      </c>
      <c r="N14" s="110">
        <v>57600</v>
      </c>
      <c r="O14" s="110">
        <v>66800</v>
      </c>
      <c r="P14" s="110">
        <v>44400</v>
      </c>
      <c r="Q14" s="110">
        <f>Q7*400</f>
        <v>173600</v>
      </c>
      <c r="R14" s="111">
        <f>'[1]Feb98-offering'!$J$56+'[1]May98-offering'!$J$46+'[1]August98-offering'!J56+'[1]Nov98-offering '!J32</f>
        <v>21600</v>
      </c>
      <c r="S14" s="111">
        <f>'[1]Feb99-offering'!$J$44+'[1]Aug99-offering'!J25+'[1]Nov99-offering'!J33</f>
        <v>9200</v>
      </c>
      <c r="T14" s="111">
        <f>'[1]Feb2000-offering'!$J$51+'[1]May2000-offering'!$J$35+'[1]August2000-offering'!$J$43+'[1]November2000-offering'!$J$51</f>
        <v>23200</v>
      </c>
      <c r="U14" s="97">
        <f>'[1]Feb2001-offering leases'!$J$113+'[1]May2001-offering leases'!$J$99+'[1]Aug2001-offering leases'!$J$30+'[1]Nov2001-offering leases'!$J$14</f>
        <v>38800</v>
      </c>
      <c r="V14" s="97">
        <f>'[1]Feb2002-offering leases '!$J$17+'[1]May2002-offering leases'!$J$47+'[1]August2002-offering leases'!J34+'[1]November2002-offering leases '!J48</f>
        <v>13600</v>
      </c>
      <c r="W14" s="97">
        <f>'[1]February2003-offering lease'!$J$41+'[1]May2003-offering lease'!J85+'[1]Aug2003-offering lease'!J28+'[1]Nov2003-offering lease '!J26</f>
        <v>19200</v>
      </c>
      <c r="X14" s="97">
        <f>'[1]Feb2004-offering lease  '!$J$14+'[1]May2004-offering lease'!J66+'[1]August2004-offering lease'!J161+'[1]November2004-offering lease '!J27</f>
        <v>41600</v>
      </c>
      <c r="Y14" s="97">
        <f>'[1]February2005-offering lease'!$J$142+'[1]May2005-offering lease '!J395+'[1]August2005-offering lease'!J179+'[1]November2005-offering lease'!J173</f>
        <v>117200</v>
      </c>
      <c r="Z14" s="97">
        <f>'[1]February2006-offering lease'!$J$101+'[1]May 2006-offering lease'!J105+'[1]Aug 2006-offering lease '!J54+'[1]Nov 2006-offering lease  '!J54</f>
        <v>47600</v>
      </c>
      <c r="AA14" s="97">
        <f>'[1]Feb 2007-offering lease'!$J$35+'[1]May 2007-offering lease'!J33+'[1]Aug 2007 - Offering lease'!J83+'[1]Nov 2007 - Offering lease'!J30</f>
        <v>24800</v>
      </c>
      <c r="AB14" s="97">
        <f>'[1]FEB 2008 - Offering lease'!$J$78+'[1]MAY 2008 - Offering lease'!J59+'[1]Aug 2008 - Offering Lease'!J115+'[1]Nov 2008 - Offering Lease '!J107</f>
        <v>61600</v>
      </c>
      <c r="AC14" s="112">
        <f>'[1]Feb 2009 - Offering Lease'!$J$105+'[1]May 2009 - Offering Lease'!J137+'[1]Aug 2009 - Offering Lease '!J283+'[1]Nov 2009 - Offering Lease  '!J35</f>
        <v>75600</v>
      </c>
      <c r="AD14" s="112">
        <f>'[1]Feb 2010 Offering Lease'!J44+'[1]May 2010 Offering Lease'!J157+'[1]Aug 2010 Offering Lease'!J75+'[1]Nov 2010 Offering Lease'!J70</f>
        <v>56000</v>
      </c>
      <c r="AE14" s="112">
        <f>+'[1]Feb 2011 Offering Lease'!J144+'[1]May 2011 Offering Lease'!J218+'[1]August 2011 Offering Lease'!J68+'[1]November 2011 Offering Lease'!J143</f>
        <v>91200</v>
      </c>
      <c r="AF14" s="112">
        <f>'[1]Feb 8, 2012 Offering Lease'!J149+'[1]May 9, 2012 Offering Lease'!J181+'August 8, 2012 Offering Lease'!J65</f>
        <v>58400</v>
      </c>
    </row>
    <row r="15" spans="1:32" ht="10.5">
      <c r="A15" s="103" t="s">
        <v>115</v>
      </c>
      <c r="B15" s="110">
        <v>16120</v>
      </c>
      <c r="C15" s="110">
        <v>23137.5</v>
      </c>
      <c r="D15" s="110">
        <v>21940</v>
      </c>
      <c r="E15" s="110">
        <v>38677.5</v>
      </c>
      <c r="F15" s="110">
        <v>19760</v>
      </c>
      <c r="G15" s="110">
        <v>14532.5</v>
      </c>
      <c r="H15" s="110">
        <v>8572.5</v>
      </c>
      <c r="I15" s="110">
        <v>7080</v>
      </c>
      <c r="J15" s="110">
        <v>3720</v>
      </c>
      <c r="K15" s="110">
        <v>4800</v>
      </c>
      <c r="L15" s="110">
        <v>7762.5</v>
      </c>
      <c r="M15" s="110">
        <v>36745</v>
      </c>
      <c r="N15" s="110">
        <v>64414</v>
      </c>
      <c r="O15" s="110">
        <v>80685.5</v>
      </c>
      <c r="P15" s="110">
        <v>42458.5</v>
      </c>
      <c r="Q15" s="110">
        <f>Q9*3.5</f>
        <v>174884.535</v>
      </c>
      <c r="R15" s="111">
        <f>'[1]Feb98-offering'!$K$56+'[1]May98-offering'!$K$46+'[1]August98-offering'!K56+'[1]Nov98-offering '!K32</f>
        <v>14768.95</v>
      </c>
      <c r="S15" s="111">
        <f>'[1]Feb99-offering'!$K$44+'[1]Aug99-offering'!K25+'[1]Nov99-offering'!K33</f>
        <v>14201.845</v>
      </c>
      <c r="T15" s="111">
        <f>'[1]Feb2000-offering'!$K$51+'[1]May2000-offering'!$K$35+'[1]August2000-offering'!$K$43+'[1]November2000-offering'!$K$51</f>
        <v>18104.74</v>
      </c>
      <c r="U15" s="97">
        <f>'[1]Feb2001-offering leases'!$K$113+'[1]May2001-offering leases'!$K$99+'[1]Aug2001-offering leases'!$K$30+'[1]Nov2001-offering leases'!$K$14</f>
        <v>32704</v>
      </c>
      <c r="V15" s="97">
        <f>'[1]Feb2002-offering leases '!$K$17+'[1]May2002-offering leases'!$K$47+'[1]August2002-offering leases'!K34+'[1]November2002-offering leases '!K48</f>
        <v>9520</v>
      </c>
      <c r="W15" s="97">
        <f>'[1]February2003-offering lease'!$K$41+'[1]May2003-offering lease'!K85+'[1]Aug2003-offering lease'!K28+'[1]Nov2003-offering lease '!K26</f>
        <v>15456</v>
      </c>
      <c r="X15" s="111">
        <f>'[1]Feb2004-offering lease  '!$K$14+'[1]May2004-offering lease'!K66+'[1]August2004-offering lease'!K161+'[1]November2004-offering lease '!K27</f>
        <v>53722.865</v>
      </c>
      <c r="Y15" s="97">
        <f>'[1]February2005-offering lease'!$K$142+'[1]May2005-offering lease '!K395+'[1]August2005-offering lease'!K179+'[1]November2005-offering lease'!K173</f>
        <v>229537.015</v>
      </c>
      <c r="Z15" s="97">
        <f>'[1]February2006-offering lease'!$K$101+'[1]May 2006-offering lease'!K105+'[1]Aug 2006-offering lease '!K54+'[1]Nov 2006-offering lease  '!K54</f>
        <v>44721.145000000004</v>
      </c>
      <c r="AA15" s="97">
        <f>'[1]Feb 2007-offering lease'!$K$35+'[1]May 2007-offering lease'!K33+'[1]Aug 2007 - Offering lease'!K83+'[1]Nov 2007 - Offering lease'!K30</f>
        <v>33354.479999999996</v>
      </c>
      <c r="AB15" s="97">
        <f>'[1]FEB 2008 - Offering lease'!$K$78+'[1]MAY 2008 - Offering lease'!K59+'[1]Aug 2008 - Offering Lease'!K115+'[1]Nov 2008 - Offering Lease '!K107</f>
        <v>47929.055</v>
      </c>
      <c r="AC15" s="112">
        <f>'[1]Feb 2009 - Offering Lease'!$K$105+'[1]May 2009 - Offering Lease'!K137+'[1]Aug 2009 - Offering Lease '!K283+'[1]Nov 2009 - Offering Lease  '!K35</f>
        <v>76997.592</v>
      </c>
      <c r="AD15" s="112">
        <f>'[1]Feb 2010 Offering Lease'!K44+'[1]May 2010 Offering Lease'!K157+'[1]Aug 2010 Offering Lease'!K75+'[1]Nov 2010 Offering Lease'!K70</f>
        <v>57907.04150000001</v>
      </c>
      <c r="AE15" s="112">
        <f>+'[1]Feb 2011 Offering Lease'!K144+'[1]May 2011 Offering Lease'!K218+'[1]August 2011 Offering Lease'!K68+'[1]November 2011 Offering Lease'!K143</f>
        <v>80818.174</v>
      </c>
      <c r="AF15" s="112">
        <f>'[1]Feb 8, 2012 Offering Lease'!K149+'[1]May 9, 2012 Offering Lease'!K181+'August 8, 2012 Offering Lease'!K65</f>
        <v>59672.1405</v>
      </c>
    </row>
    <row r="16" spans="2:19" ht="10.5">
      <c r="B16" s="110"/>
      <c r="C16" s="110"/>
      <c r="D16" s="110"/>
      <c r="E16" s="110"/>
      <c r="F16" s="110"/>
      <c r="G16" s="110"/>
      <c r="H16" s="110"/>
      <c r="I16" s="110"/>
      <c r="J16" s="110">
        <f>J14+'stat-date'!C101</f>
        <v>4338.644</v>
      </c>
      <c r="K16" s="110"/>
      <c r="L16" s="110"/>
      <c r="M16" s="110"/>
      <c r="N16" s="110"/>
      <c r="O16" s="110"/>
      <c r="P16" s="110"/>
      <c r="Q16" s="110"/>
      <c r="R16" s="111"/>
      <c r="S16" s="111"/>
    </row>
    <row r="17" spans="1:32" ht="10.5">
      <c r="A17" s="103" t="s">
        <v>116</v>
      </c>
      <c r="B17" s="110">
        <v>1074587.95</v>
      </c>
      <c r="C17" s="110">
        <v>1058704.65</v>
      </c>
      <c r="D17" s="110">
        <v>2208638.66</v>
      </c>
      <c r="E17" s="110">
        <v>4262410.04</v>
      </c>
      <c r="F17" s="110">
        <v>916267.62</v>
      </c>
      <c r="G17" s="110">
        <v>594635.38</v>
      </c>
      <c r="H17" s="110">
        <v>358462.03</v>
      </c>
      <c r="I17" s="110">
        <v>240548.3</v>
      </c>
      <c r="J17" s="110">
        <v>116650</v>
      </c>
      <c r="K17" s="110">
        <v>130274.68</v>
      </c>
      <c r="L17" s="110">
        <v>113047.36</v>
      </c>
      <c r="M17" s="110">
        <v>804722.92</v>
      </c>
      <c r="N17" s="110">
        <v>1267677.17</v>
      </c>
      <c r="O17" s="110">
        <v>2664649.42</v>
      </c>
      <c r="P17" s="110">
        <v>1779200.45</v>
      </c>
      <c r="Q17" s="110">
        <f aca="true" t="shared" si="2" ref="Q17:V17">SUM(Q13:Q15)</f>
        <v>6043273.875</v>
      </c>
      <c r="R17" s="111">
        <f t="shared" si="2"/>
        <v>344454.21</v>
      </c>
      <c r="S17" s="111">
        <f t="shared" si="2"/>
        <v>418871.345</v>
      </c>
      <c r="T17" s="111">
        <f t="shared" si="2"/>
        <v>514051.44999999995</v>
      </c>
      <c r="U17" s="111">
        <f t="shared" si="2"/>
        <v>775132.0000000002</v>
      </c>
      <c r="V17" s="111">
        <f t="shared" si="2"/>
        <v>235077.27000000002</v>
      </c>
      <c r="W17" s="97">
        <f>'[1]February2003-offering lease'!$H$43+'[1]May2003-offering lease'!H87+'[1]Aug2003-offering lease'!H30+'[1]Nov2003-offering lease '!H28</f>
        <v>329104.20000000007</v>
      </c>
      <c r="X17" s="97">
        <f>'[1]Feb2004-offering lease  '!$H$16+'[1]May2004-offering lease'!H68+'[1]August2004-offering lease'!H163+'[1]November2004-offering lease '!H29</f>
        <v>1383293.8850000002</v>
      </c>
      <c r="Y17" s="110">
        <f>'[1]February2005-offering lease'!$H$144+'[1]May2005-offering lease '!H397+'[1]August2005-offering lease'!H181+'[1]November2005-offering lease'!H176</f>
        <v>6021332.964999997</v>
      </c>
      <c r="Z17" s="110">
        <f aca="true" t="shared" si="3" ref="Z17:AF17">SUM(Z13:Z16)</f>
        <v>2282443.195</v>
      </c>
      <c r="AA17" s="110">
        <f t="shared" si="3"/>
        <v>384007.04000000004</v>
      </c>
      <c r="AB17" s="110">
        <f t="shared" si="3"/>
        <v>5038993.935</v>
      </c>
      <c r="AC17" s="110">
        <f t="shared" si="3"/>
        <v>5568374.631999998</v>
      </c>
      <c r="AD17" s="110">
        <f t="shared" si="3"/>
        <v>11137303.8315</v>
      </c>
      <c r="AE17" s="111">
        <f t="shared" si="3"/>
        <v>13311556.324000001</v>
      </c>
      <c r="AF17" s="111">
        <f t="shared" si="3"/>
        <v>11195675.4205</v>
      </c>
    </row>
    <row r="18" spans="2:19" ht="10.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10.5">
      <c r="A19" s="103" t="s">
        <v>117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32" ht="10.5">
      <c r="A20" s="103" t="s">
        <v>118</v>
      </c>
      <c r="B20" s="110">
        <v>163.72</v>
      </c>
      <c r="C20" s="110">
        <v>111.54</v>
      </c>
      <c r="D20" s="110">
        <v>248.58</v>
      </c>
      <c r="E20" s="110">
        <v>272.45</v>
      </c>
      <c r="F20" s="110">
        <v>112.77</v>
      </c>
      <c r="G20" s="110">
        <v>99.3</v>
      </c>
      <c r="H20" s="110">
        <v>101.62</v>
      </c>
      <c r="I20" s="110">
        <v>81.89</v>
      </c>
      <c r="J20" s="110">
        <v>75.22</v>
      </c>
      <c r="K20" s="110">
        <v>64.73</v>
      </c>
      <c r="L20" s="110">
        <v>33.22</v>
      </c>
      <c r="M20" s="110">
        <v>51.88</v>
      </c>
      <c r="N20" s="110">
        <v>62.25</v>
      </c>
      <c r="O20" s="110">
        <v>109.19</v>
      </c>
      <c r="P20" s="110">
        <v>139.51</v>
      </c>
      <c r="Q20" s="110">
        <f aca="true" t="shared" si="4" ref="Q20:AF20">Q13/Q9</f>
        <v>113.97098485580786</v>
      </c>
      <c r="R20" s="111">
        <f t="shared" si="4"/>
        <v>73.01117614996328</v>
      </c>
      <c r="S20" s="111">
        <f t="shared" si="4"/>
        <v>97.46221353633982</v>
      </c>
      <c r="T20" s="111">
        <f t="shared" si="4"/>
        <v>91.3912267678115</v>
      </c>
      <c r="U20" s="111">
        <f t="shared" si="4"/>
        <v>75.30265410958907</v>
      </c>
      <c r="V20" s="113">
        <f t="shared" si="4"/>
        <v>77.92546691176472</v>
      </c>
      <c r="W20" s="113">
        <f t="shared" si="4"/>
        <v>66.67758152173914</v>
      </c>
      <c r="X20" s="113">
        <f t="shared" si="4"/>
        <v>83.91024138418533</v>
      </c>
      <c r="Y20" s="113">
        <f t="shared" si="4"/>
        <v>86.52672913299376</v>
      </c>
      <c r="Z20" s="113">
        <f t="shared" si="4"/>
        <v>171.39157113488548</v>
      </c>
      <c r="AA20" s="113">
        <f t="shared" si="4"/>
        <v>34.19286787606088</v>
      </c>
      <c r="AB20" s="113">
        <f t="shared" si="4"/>
        <v>359.97234411249883</v>
      </c>
      <c r="AC20" s="113">
        <f t="shared" si="4"/>
        <v>246.17938233704754</v>
      </c>
      <c r="AD20" s="113">
        <f t="shared" si="4"/>
        <v>666.2728360073446</v>
      </c>
      <c r="AE20" s="113">
        <f t="shared" si="4"/>
        <v>569.0352421888723</v>
      </c>
      <c r="AF20" s="113">
        <f t="shared" si="4"/>
        <v>649.7439367035945</v>
      </c>
    </row>
    <row r="21" spans="1:32" ht="10.5">
      <c r="A21" s="103" t="s">
        <v>119</v>
      </c>
      <c r="B21" s="110">
        <v>65.49</v>
      </c>
      <c r="C21" s="110">
        <v>44.61</v>
      </c>
      <c r="D21" s="110">
        <v>99.43</v>
      </c>
      <c r="E21" s="110">
        <v>108.98</v>
      </c>
      <c r="F21" s="110">
        <v>45.11</v>
      </c>
      <c r="G21" s="110">
        <v>39.72</v>
      </c>
      <c r="H21" s="110">
        <v>40.65</v>
      </c>
      <c r="I21" s="110">
        <v>32.76</v>
      </c>
      <c r="J21" s="110">
        <v>30.09</v>
      </c>
      <c r="K21" s="110">
        <v>25.89</v>
      </c>
      <c r="L21" s="110">
        <v>13.29</v>
      </c>
      <c r="M21" s="110">
        <v>20.75</v>
      </c>
      <c r="N21" s="110">
        <v>24.9</v>
      </c>
      <c r="O21" s="110">
        <v>43.68</v>
      </c>
      <c r="P21" s="110">
        <v>55.8</v>
      </c>
      <c r="Q21" s="110">
        <f aca="true" t="shared" si="5" ref="Q21:AA21">Q20/2.5</f>
        <v>45.588393942323144</v>
      </c>
      <c r="R21" s="111">
        <f t="shared" si="5"/>
        <v>29.20447045998531</v>
      </c>
      <c r="S21" s="111">
        <f t="shared" si="5"/>
        <v>38.984885414535924</v>
      </c>
      <c r="T21" s="111">
        <f t="shared" si="5"/>
        <v>36.5564907071246</v>
      </c>
      <c r="U21" s="111">
        <f t="shared" si="5"/>
        <v>30.121061643835628</v>
      </c>
      <c r="V21" s="113">
        <f t="shared" si="5"/>
        <v>31.170186764705885</v>
      </c>
      <c r="W21" s="113">
        <f t="shared" si="5"/>
        <v>26.671032608695658</v>
      </c>
      <c r="X21" s="113">
        <f t="shared" si="5"/>
        <v>33.56409655367413</v>
      </c>
      <c r="Y21" s="113">
        <f t="shared" si="5"/>
        <v>34.610691653197506</v>
      </c>
      <c r="Z21" s="113">
        <f t="shared" si="5"/>
        <v>68.55662845395419</v>
      </c>
      <c r="AA21" s="113">
        <f t="shared" si="5"/>
        <v>13.677147150424352</v>
      </c>
      <c r="AB21" s="113">
        <f>AB20/2.471</f>
        <v>145.67881186260576</v>
      </c>
      <c r="AC21" s="113">
        <f>AC20/2.471</f>
        <v>99.62743113599657</v>
      </c>
      <c r="AD21" s="113">
        <f>AD20/2.471</f>
        <v>269.6369227063313</v>
      </c>
      <c r="AE21" s="113">
        <f>AE20/2.471</f>
        <v>230.28540760375245</v>
      </c>
      <c r="AF21" s="113">
        <f>AF20/2.471</f>
        <v>262.9477687995121</v>
      </c>
    </row>
    <row r="22" spans="1:19" ht="10.5">
      <c r="A22" s="103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2:19" ht="10.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10.5">
      <c r="A24" s="100" t="s">
        <v>120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2:19" ht="10.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32" ht="10.5">
      <c r="A26" s="103" t="s">
        <v>110</v>
      </c>
      <c r="B26" s="114" t="s">
        <v>98</v>
      </c>
      <c r="C26" s="104">
        <v>1</v>
      </c>
      <c r="D26" s="114" t="s">
        <v>98</v>
      </c>
      <c r="E26" s="114" t="s">
        <v>98</v>
      </c>
      <c r="F26" s="104">
        <v>1</v>
      </c>
      <c r="G26" s="114" t="s">
        <v>98</v>
      </c>
      <c r="H26" s="104">
        <v>1</v>
      </c>
      <c r="I26" s="115" t="s">
        <v>98</v>
      </c>
      <c r="J26" s="104">
        <v>3</v>
      </c>
      <c r="K26" s="114" t="s">
        <v>98</v>
      </c>
      <c r="L26" s="104">
        <v>2</v>
      </c>
      <c r="M26" s="104">
        <v>5</v>
      </c>
      <c r="N26" s="104">
        <v>3</v>
      </c>
      <c r="O26" s="114" t="s">
        <v>98</v>
      </c>
      <c r="P26" s="114" t="s">
        <v>98</v>
      </c>
      <c r="Q26" s="114" t="s">
        <v>98</v>
      </c>
      <c r="R26" s="114" t="s">
        <v>98</v>
      </c>
      <c r="S26" s="114" t="s">
        <v>98</v>
      </c>
      <c r="T26" s="116" t="s">
        <v>98</v>
      </c>
      <c r="U26" s="93">
        <f>'[1]Feb2001-offering reservation'!$E$163</f>
        <v>5</v>
      </c>
      <c r="V26" s="116" t="s">
        <v>98</v>
      </c>
      <c r="W26" s="117" t="s">
        <v>98</v>
      </c>
      <c r="X26" s="117" t="s">
        <v>98</v>
      </c>
      <c r="Y26" s="118">
        <f>'[1]May2005-offering reservation'!$E$55</f>
        <v>2</v>
      </c>
      <c r="Z26" s="118">
        <v>0</v>
      </c>
      <c r="AA26" s="93">
        <v>0</v>
      </c>
      <c r="AB26" s="93">
        <v>0</v>
      </c>
      <c r="AC26" s="93">
        <v>0</v>
      </c>
      <c r="AD26" s="93">
        <f>'[1]Aug 2010-offering reservatio'!E52</f>
        <v>4</v>
      </c>
      <c r="AE26" s="93">
        <v>0</v>
      </c>
      <c r="AF26" s="93">
        <v>0</v>
      </c>
    </row>
    <row r="27" spans="1:19" ht="10.5">
      <c r="A27" s="100" t="s">
        <v>111</v>
      </c>
      <c r="B27" s="119"/>
      <c r="C27" s="110"/>
      <c r="D27" s="119"/>
      <c r="E27" s="119"/>
      <c r="F27" s="110"/>
      <c r="G27" s="119"/>
      <c r="H27" s="110"/>
      <c r="I27" s="110"/>
      <c r="J27" s="110"/>
      <c r="K27" s="119"/>
      <c r="L27" s="110"/>
      <c r="M27" s="110"/>
      <c r="N27" s="110"/>
      <c r="O27" s="119"/>
      <c r="P27" s="119"/>
      <c r="Q27" s="119"/>
      <c r="R27" s="119"/>
      <c r="S27" s="119"/>
    </row>
    <row r="28" spans="1:32" ht="10.5">
      <c r="A28" s="103" t="s">
        <v>17</v>
      </c>
      <c r="B28" s="119" t="s">
        <v>98</v>
      </c>
      <c r="C28" s="104">
        <v>1024</v>
      </c>
      <c r="D28" s="114" t="s">
        <v>98</v>
      </c>
      <c r="E28" s="114" t="s">
        <v>98</v>
      </c>
      <c r="F28" s="104">
        <v>768</v>
      </c>
      <c r="G28" s="114" t="s">
        <v>98</v>
      </c>
      <c r="H28" s="104">
        <v>2112</v>
      </c>
      <c r="I28" s="115" t="s">
        <v>98</v>
      </c>
      <c r="J28" s="104">
        <v>4128</v>
      </c>
      <c r="K28" s="114" t="s">
        <v>98</v>
      </c>
      <c r="L28" s="104">
        <v>1855</v>
      </c>
      <c r="M28" s="104">
        <v>7320</v>
      </c>
      <c r="N28" s="104">
        <v>2496</v>
      </c>
      <c r="O28" s="114" t="s">
        <v>98</v>
      </c>
      <c r="P28" s="114" t="s">
        <v>98</v>
      </c>
      <c r="Q28" s="114" t="s">
        <v>98</v>
      </c>
      <c r="R28" s="114" t="s">
        <v>98</v>
      </c>
      <c r="S28" s="114" t="s">
        <v>98</v>
      </c>
      <c r="T28" s="116" t="s">
        <v>98</v>
      </c>
      <c r="U28" s="108">
        <f>'[1]Feb2001-offering reservation'!$F$160</f>
        <v>12287.08</v>
      </c>
      <c r="V28" s="116" t="s">
        <v>98</v>
      </c>
      <c r="W28" s="117" t="s">
        <v>98</v>
      </c>
      <c r="X28" s="117" t="s">
        <v>98</v>
      </c>
      <c r="Y28" s="118">
        <f>'[1]May2005-offering reservation'!$F$52</f>
        <v>2655.9</v>
      </c>
      <c r="Z28" s="118">
        <v>0</v>
      </c>
      <c r="AA28" s="93">
        <v>0</v>
      </c>
      <c r="AB28" s="93">
        <v>0</v>
      </c>
      <c r="AC28" s="93">
        <v>0</v>
      </c>
      <c r="AD28" s="106">
        <f>'[1]Aug 2010-offering reservatio'!F49</f>
        <v>3904</v>
      </c>
      <c r="AE28" s="93">
        <v>0</v>
      </c>
      <c r="AF28" s="93">
        <v>0</v>
      </c>
    </row>
    <row r="29" spans="1:32" ht="10.5">
      <c r="A29" s="103" t="s">
        <v>121</v>
      </c>
      <c r="B29" s="119" t="s">
        <v>98</v>
      </c>
      <c r="C29" s="104">
        <v>2560</v>
      </c>
      <c r="D29" s="114" t="s">
        <v>98</v>
      </c>
      <c r="E29" s="114" t="s">
        <v>98</v>
      </c>
      <c r="F29" s="104">
        <v>1920</v>
      </c>
      <c r="G29" s="114" t="s">
        <v>98</v>
      </c>
      <c r="H29" s="104">
        <v>5280</v>
      </c>
      <c r="I29" s="115" t="s">
        <v>98</v>
      </c>
      <c r="J29" s="104">
        <v>10320</v>
      </c>
      <c r="K29" s="114" t="s">
        <v>98</v>
      </c>
      <c r="L29" s="104">
        <v>4638</v>
      </c>
      <c r="M29" s="104">
        <v>18300</v>
      </c>
      <c r="N29" s="104">
        <v>6240</v>
      </c>
      <c r="O29" s="114" t="s">
        <v>98</v>
      </c>
      <c r="P29" s="114" t="s">
        <v>98</v>
      </c>
      <c r="Q29" s="114" t="s">
        <v>98</v>
      </c>
      <c r="R29" s="114" t="s">
        <v>98</v>
      </c>
      <c r="S29" s="114" t="s">
        <v>98</v>
      </c>
      <c r="T29" s="116" t="s">
        <v>98</v>
      </c>
      <c r="U29" s="109">
        <f>U28*2.5</f>
        <v>30717.7</v>
      </c>
      <c r="V29" s="116" t="s">
        <v>98</v>
      </c>
      <c r="W29" s="117" t="s">
        <v>98</v>
      </c>
      <c r="X29" s="117" t="s">
        <v>98</v>
      </c>
      <c r="Y29" s="109">
        <f>Y28*2.5</f>
        <v>6639.75</v>
      </c>
      <c r="Z29" s="109">
        <f>Z28*2.5</f>
        <v>0</v>
      </c>
      <c r="AA29" s="109">
        <f>AA28*2.5</f>
        <v>0</v>
      </c>
      <c r="AB29" s="109">
        <f>AB28*2.5</f>
        <v>0</v>
      </c>
      <c r="AC29" s="109">
        <f>AC28*2.5</f>
        <v>0</v>
      </c>
      <c r="AD29" s="109">
        <f>AD28*2.471</f>
        <v>9646.784</v>
      </c>
      <c r="AE29" s="93">
        <v>0</v>
      </c>
      <c r="AF29" s="93">
        <v>0</v>
      </c>
    </row>
    <row r="30" spans="2:19" ht="10.5">
      <c r="B30" s="119"/>
      <c r="C30" s="110"/>
      <c r="D30" s="119"/>
      <c r="E30" s="119"/>
      <c r="F30" s="110"/>
      <c r="G30" s="119"/>
      <c r="H30" s="110"/>
      <c r="I30" s="110"/>
      <c r="J30" s="110"/>
      <c r="K30" s="119"/>
      <c r="L30" s="110"/>
      <c r="M30" s="110"/>
      <c r="N30" s="110"/>
      <c r="O30" s="119"/>
      <c r="P30" s="119"/>
      <c r="Q30" s="119"/>
      <c r="R30" s="119"/>
      <c r="S30" s="119"/>
    </row>
    <row r="31" spans="1:19" ht="10.5">
      <c r="A31" s="100" t="s">
        <v>113</v>
      </c>
      <c r="B31" s="119"/>
      <c r="C31" s="110"/>
      <c r="D31" s="119"/>
      <c r="E31" s="119"/>
      <c r="F31" s="110"/>
      <c r="G31" s="119"/>
      <c r="H31" s="110"/>
      <c r="I31" s="110"/>
      <c r="J31" s="110"/>
      <c r="K31" s="119"/>
      <c r="L31" s="110"/>
      <c r="M31" s="110"/>
      <c r="N31" s="110"/>
      <c r="O31" s="119"/>
      <c r="P31" s="119"/>
      <c r="Q31" s="119"/>
      <c r="R31" s="119"/>
      <c r="S31" s="119"/>
    </row>
    <row r="32" spans="1:32" ht="10.5">
      <c r="A32" s="103" t="s">
        <v>19</v>
      </c>
      <c r="B32" s="119" t="s">
        <v>98</v>
      </c>
      <c r="C32" s="110">
        <v>40192</v>
      </c>
      <c r="D32" s="119" t="s">
        <v>98</v>
      </c>
      <c r="E32" s="119" t="s">
        <v>98</v>
      </c>
      <c r="F32" s="110">
        <v>20285</v>
      </c>
      <c r="G32" s="119" t="s">
        <v>98</v>
      </c>
      <c r="H32" s="110">
        <v>84231</v>
      </c>
      <c r="I32" s="107" t="s">
        <v>98</v>
      </c>
      <c r="J32" s="110">
        <v>49731.11</v>
      </c>
      <c r="K32" s="119" t="s">
        <v>98</v>
      </c>
      <c r="L32" s="110">
        <v>17641.67</v>
      </c>
      <c r="M32" s="110">
        <v>121222</v>
      </c>
      <c r="N32" s="110">
        <v>49393</v>
      </c>
      <c r="O32" s="119" t="s">
        <v>98</v>
      </c>
      <c r="P32" s="119" t="s">
        <v>98</v>
      </c>
      <c r="Q32" s="119" t="s">
        <v>98</v>
      </c>
      <c r="R32" s="114" t="s">
        <v>98</v>
      </c>
      <c r="S32" s="114" t="s">
        <v>98</v>
      </c>
      <c r="T32" s="116" t="s">
        <v>98</v>
      </c>
      <c r="U32" s="97">
        <f>'[1]Feb2001-offering reservation'!$H$160</f>
        <v>181426.09</v>
      </c>
      <c r="V32" s="116" t="s">
        <v>98</v>
      </c>
      <c r="W32" s="117" t="s">
        <v>98</v>
      </c>
      <c r="X32" s="117" t="s">
        <v>98</v>
      </c>
      <c r="Y32" s="120">
        <f>'[1]May2005-offering reservation'!$H$52</f>
        <v>98268.3</v>
      </c>
      <c r="Z32" s="120">
        <v>0</v>
      </c>
      <c r="AA32" s="97">
        <v>0</v>
      </c>
      <c r="AB32" s="121">
        <v>0</v>
      </c>
      <c r="AC32" s="121">
        <v>0</v>
      </c>
      <c r="AD32" s="112">
        <f>'[1]Aug 2010-offering reservatio'!H49</f>
        <v>980000</v>
      </c>
      <c r="AE32" s="112">
        <v>0</v>
      </c>
      <c r="AF32" s="112">
        <v>0</v>
      </c>
    </row>
    <row r="33" spans="1:32" ht="10.5">
      <c r="A33" s="103" t="s">
        <v>114</v>
      </c>
      <c r="B33" s="119" t="s">
        <v>98</v>
      </c>
      <c r="C33" s="110">
        <v>250</v>
      </c>
      <c r="D33" s="119" t="s">
        <v>98</v>
      </c>
      <c r="E33" s="119" t="s">
        <v>98</v>
      </c>
      <c r="F33" s="110">
        <v>250</v>
      </c>
      <c r="G33" s="119">
        <v>144</v>
      </c>
      <c r="H33" s="110">
        <v>250</v>
      </c>
      <c r="I33" s="107" t="s">
        <v>98</v>
      </c>
      <c r="J33" s="110">
        <v>750</v>
      </c>
      <c r="K33" s="119" t="s">
        <v>98</v>
      </c>
      <c r="L33" s="110">
        <v>500</v>
      </c>
      <c r="M33" s="110">
        <v>1250</v>
      </c>
      <c r="N33" s="110">
        <v>750</v>
      </c>
      <c r="O33" s="119" t="s">
        <v>98</v>
      </c>
      <c r="P33" s="119" t="s">
        <v>98</v>
      </c>
      <c r="Q33" s="119" t="s">
        <v>98</v>
      </c>
      <c r="R33" s="114" t="s">
        <v>98</v>
      </c>
      <c r="S33" s="114" t="s">
        <v>98</v>
      </c>
      <c r="T33" s="116" t="s">
        <v>98</v>
      </c>
      <c r="U33" s="97">
        <f>'[1]Feb2001-offering reservation'!$J$160</f>
        <v>2000</v>
      </c>
      <c r="V33" s="116" t="s">
        <v>98</v>
      </c>
      <c r="W33" s="117" t="s">
        <v>98</v>
      </c>
      <c r="X33" s="117" t="s">
        <v>98</v>
      </c>
      <c r="Y33" s="120">
        <f>'[1]May2005-offering reservation'!$J$52</f>
        <v>800</v>
      </c>
      <c r="Z33" s="120">
        <v>0</v>
      </c>
      <c r="AA33" s="97">
        <v>0</v>
      </c>
      <c r="AB33" s="121">
        <v>0</v>
      </c>
      <c r="AC33" s="121">
        <v>0</v>
      </c>
      <c r="AD33" s="112">
        <f>'[1]Aug 2010-offering reservatio'!J49</f>
        <v>1600</v>
      </c>
      <c r="AE33" s="112">
        <v>0</v>
      </c>
      <c r="AF33" s="112">
        <v>0</v>
      </c>
    </row>
    <row r="34" spans="1:32" ht="10.5">
      <c r="A34" s="103" t="s">
        <v>115</v>
      </c>
      <c r="B34" s="119" t="s">
        <v>98</v>
      </c>
      <c r="C34" s="110">
        <v>1280</v>
      </c>
      <c r="D34" s="119" t="s">
        <v>98</v>
      </c>
      <c r="E34" s="119" t="s">
        <v>98</v>
      </c>
      <c r="F34" s="110">
        <v>960</v>
      </c>
      <c r="G34" s="119" t="s">
        <v>98</v>
      </c>
      <c r="H34" s="110">
        <v>2640</v>
      </c>
      <c r="I34" s="107" t="s">
        <v>98</v>
      </c>
      <c r="J34" s="110">
        <v>5460</v>
      </c>
      <c r="K34" s="119" t="s">
        <v>98</v>
      </c>
      <c r="L34" s="110">
        <v>2318.75</v>
      </c>
      <c r="M34" s="110">
        <v>9150</v>
      </c>
      <c r="N34" s="110">
        <v>3120</v>
      </c>
      <c r="O34" s="119" t="s">
        <v>98</v>
      </c>
      <c r="P34" s="119" t="s">
        <v>98</v>
      </c>
      <c r="Q34" s="119" t="s">
        <v>98</v>
      </c>
      <c r="R34" s="114" t="s">
        <v>98</v>
      </c>
      <c r="S34" s="114" t="s">
        <v>98</v>
      </c>
      <c r="T34" s="116" t="s">
        <v>98</v>
      </c>
      <c r="U34" s="97">
        <f>'[1]Feb2001-offering reservation'!$K$160</f>
        <v>43004.79</v>
      </c>
      <c r="V34" s="116" t="s">
        <v>98</v>
      </c>
      <c r="W34" s="117" t="s">
        <v>98</v>
      </c>
      <c r="X34" s="117" t="s">
        <v>98</v>
      </c>
      <c r="Y34" s="120">
        <f>'[1]May2005-offering reservation'!$K$52</f>
        <v>9295.650000000001</v>
      </c>
      <c r="Z34" s="120">
        <v>0</v>
      </c>
      <c r="AA34" s="97">
        <v>0</v>
      </c>
      <c r="AB34" s="121">
        <v>0</v>
      </c>
      <c r="AC34" s="121">
        <v>0</v>
      </c>
      <c r="AD34" s="112">
        <f>'[1]Aug 2010-offering reservatio'!K49</f>
        <v>13664</v>
      </c>
      <c r="AE34" s="112">
        <v>0</v>
      </c>
      <c r="AF34" s="112">
        <v>0</v>
      </c>
    </row>
    <row r="35" spans="2:19" ht="10.5">
      <c r="B35" s="119"/>
      <c r="C35" s="110"/>
      <c r="D35" s="119"/>
      <c r="E35" s="119"/>
      <c r="F35" s="110"/>
      <c r="G35" s="119"/>
      <c r="H35" s="110"/>
      <c r="I35" s="110"/>
      <c r="J35" s="110"/>
      <c r="K35" s="119"/>
      <c r="L35" s="110"/>
      <c r="M35" s="110"/>
      <c r="N35" s="110"/>
      <c r="O35" s="119"/>
      <c r="P35" s="119"/>
      <c r="Q35" s="119"/>
      <c r="R35" s="119"/>
      <c r="S35" s="119"/>
    </row>
    <row r="36" spans="1:32" ht="10.5">
      <c r="A36" s="103" t="s">
        <v>122</v>
      </c>
      <c r="B36" s="119" t="s">
        <v>98</v>
      </c>
      <c r="C36" s="110">
        <v>41722</v>
      </c>
      <c r="D36" s="119" t="s">
        <v>98</v>
      </c>
      <c r="E36" s="119" t="s">
        <v>98</v>
      </c>
      <c r="F36" s="110">
        <v>21495</v>
      </c>
      <c r="G36" s="119" t="s">
        <v>98</v>
      </c>
      <c r="H36" s="110">
        <v>87121</v>
      </c>
      <c r="I36" s="107" t="s">
        <v>98</v>
      </c>
      <c r="J36" s="110">
        <v>55641.11</v>
      </c>
      <c r="K36" s="119" t="s">
        <v>98</v>
      </c>
      <c r="L36" s="110">
        <v>20460.42</v>
      </c>
      <c r="M36" s="110">
        <v>131622</v>
      </c>
      <c r="N36" s="110">
        <v>53263</v>
      </c>
      <c r="O36" s="119" t="s">
        <v>98</v>
      </c>
      <c r="P36" s="119" t="s">
        <v>98</v>
      </c>
      <c r="Q36" s="119" t="s">
        <v>98</v>
      </c>
      <c r="R36" s="114" t="s">
        <v>98</v>
      </c>
      <c r="S36" s="114" t="s">
        <v>98</v>
      </c>
      <c r="T36" s="116" t="s">
        <v>98</v>
      </c>
      <c r="U36" s="111">
        <f>SUM(U32:U34)</f>
        <v>226430.88</v>
      </c>
      <c r="V36" s="116" t="s">
        <v>98</v>
      </c>
      <c r="W36" s="117" t="s">
        <v>98</v>
      </c>
      <c r="X36" s="117" t="s">
        <v>98</v>
      </c>
      <c r="Y36" s="120">
        <f>'[1]May2005-offering reservation'!$H$54</f>
        <v>108363.95000000001</v>
      </c>
      <c r="Z36" s="120">
        <v>0</v>
      </c>
      <c r="AA36" s="97">
        <v>0</v>
      </c>
      <c r="AB36" s="121">
        <v>0</v>
      </c>
      <c r="AC36" s="121">
        <v>0</v>
      </c>
      <c r="AD36" s="112">
        <f>'[1]Aug 2010-offering reservatio'!H51</f>
        <v>995264</v>
      </c>
      <c r="AE36" s="112">
        <v>0</v>
      </c>
      <c r="AF36" s="112">
        <v>0</v>
      </c>
    </row>
    <row r="37" spans="2:19" ht="10.5">
      <c r="B37" s="119"/>
      <c r="C37" s="110"/>
      <c r="D37" s="119"/>
      <c r="E37" s="119"/>
      <c r="F37" s="110"/>
      <c r="G37" s="119"/>
      <c r="H37" s="110"/>
      <c r="I37" s="110"/>
      <c r="J37" s="110"/>
      <c r="K37" s="119"/>
      <c r="L37" s="110"/>
      <c r="M37" s="110"/>
      <c r="N37" s="110"/>
      <c r="O37" s="119"/>
      <c r="P37" s="119"/>
      <c r="Q37" s="119"/>
      <c r="R37" s="119"/>
      <c r="S37" s="119"/>
    </row>
    <row r="38" spans="1:19" ht="10.5">
      <c r="A38" s="103" t="s">
        <v>123</v>
      </c>
      <c r="B38" s="119"/>
      <c r="C38" s="110"/>
      <c r="D38" s="119"/>
      <c r="E38" s="119"/>
      <c r="F38" s="110"/>
      <c r="G38" s="119"/>
      <c r="H38" s="110"/>
      <c r="I38" s="110"/>
      <c r="J38" s="110"/>
      <c r="K38" s="119"/>
      <c r="L38" s="110"/>
      <c r="M38" s="110"/>
      <c r="N38" s="110"/>
      <c r="O38" s="119"/>
      <c r="P38" s="119"/>
      <c r="Q38" s="119"/>
      <c r="R38" s="119"/>
      <c r="S38" s="119"/>
    </row>
    <row r="39" spans="1:32" ht="10.5">
      <c r="A39" s="103" t="s">
        <v>118</v>
      </c>
      <c r="B39" s="119" t="s">
        <v>98</v>
      </c>
      <c r="C39" s="110">
        <v>39.25</v>
      </c>
      <c r="D39" s="119" t="s">
        <v>98</v>
      </c>
      <c r="E39" s="119" t="s">
        <v>98</v>
      </c>
      <c r="F39" s="110">
        <v>26.41</v>
      </c>
      <c r="G39" s="119" t="s">
        <v>98</v>
      </c>
      <c r="H39" s="110">
        <v>39.88</v>
      </c>
      <c r="I39" s="107" t="s">
        <v>98</v>
      </c>
      <c r="J39" s="110">
        <v>12.05</v>
      </c>
      <c r="K39" s="119" t="s">
        <v>98</v>
      </c>
      <c r="L39" s="110">
        <v>9.51</v>
      </c>
      <c r="M39" s="110">
        <v>16.56</v>
      </c>
      <c r="N39" s="110">
        <v>19.79</v>
      </c>
      <c r="O39" s="119" t="s">
        <v>98</v>
      </c>
      <c r="P39" s="119" t="s">
        <v>98</v>
      </c>
      <c r="Q39" s="119" t="s">
        <v>98</v>
      </c>
      <c r="R39" s="114" t="s">
        <v>98</v>
      </c>
      <c r="S39" s="114" t="s">
        <v>98</v>
      </c>
      <c r="T39" s="116" t="s">
        <v>98</v>
      </c>
      <c r="U39" s="111">
        <f>U32/U28</f>
        <v>14.765598498585506</v>
      </c>
      <c r="V39" s="116" t="s">
        <v>98</v>
      </c>
      <c r="W39" s="117" t="s">
        <v>98</v>
      </c>
      <c r="X39" s="117" t="s">
        <v>98</v>
      </c>
      <c r="Y39" s="122">
        <f>Y32/Y28</f>
        <v>37</v>
      </c>
      <c r="Z39" s="122">
        <v>0</v>
      </c>
      <c r="AA39" s="93">
        <v>0</v>
      </c>
      <c r="AB39" s="121">
        <v>0</v>
      </c>
      <c r="AC39" s="121">
        <v>0</v>
      </c>
      <c r="AD39" s="122">
        <f>AD32/AD28</f>
        <v>251.02459016393442</v>
      </c>
      <c r="AE39" s="97">
        <v>0</v>
      </c>
      <c r="AF39" s="97">
        <v>0</v>
      </c>
    </row>
    <row r="40" spans="1:32" ht="10.5">
      <c r="A40" s="103" t="s">
        <v>119</v>
      </c>
      <c r="B40" s="119" t="s">
        <v>98</v>
      </c>
      <c r="C40" s="110">
        <v>15.7</v>
      </c>
      <c r="D40" s="119" t="s">
        <v>98</v>
      </c>
      <c r="E40" s="119" t="s">
        <v>98</v>
      </c>
      <c r="F40" s="110">
        <v>10.57</v>
      </c>
      <c r="G40" s="119" t="s">
        <v>98</v>
      </c>
      <c r="H40" s="110">
        <v>15.95</v>
      </c>
      <c r="I40" s="107" t="s">
        <v>98</v>
      </c>
      <c r="J40" s="110">
        <v>4.82</v>
      </c>
      <c r="K40" s="119" t="s">
        <v>98</v>
      </c>
      <c r="L40" s="110">
        <v>3.8</v>
      </c>
      <c r="M40" s="110">
        <v>6.62</v>
      </c>
      <c r="N40" s="110">
        <v>7.92</v>
      </c>
      <c r="O40" s="119" t="s">
        <v>98</v>
      </c>
      <c r="P40" s="119" t="s">
        <v>98</v>
      </c>
      <c r="Q40" s="119" t="s">
        <v>98</v>
      </c>
      <c r="R40" s="114" t="s">
        <v>98</v>
      </c>
      <c r="S40" s="114" t="s">
        <v>98</v>
      </c>
      <c r="T40" s="116" t="s">
        <v>98</v>
      </c>
      <c r="U40" s="111">
        <f>U39/2.5</f>
        <v>5.906239399434202</v>
      </c>
      <c r="V40" s="116" t="s">
        <v>98</v>
      </c>
      <c r="W40" s="117" t="s">
        <v>98</v>
      </c>
      <c r="X40" s="117" t="s">
        <v>98</v>
      </c>
      <c r="Y40" s="122">
        <f>Y39/2.5</f>
        <v>14.8</v>
      </c>
      <c r="Z40" s="122">
        <f>Z39/2.5</f>
        <v>0</v>
      </c>
      <c r="AA40" s="122">
        <f>AA39/2.5</f>
        <v>0</v>
      </c>
      <c r="AB40" s="122">
        <f>AB39/2.5</f>
        <v>0</v>
      </c>
      <c r="AC40" s="121">
        <v>0</v>
      </c>
      <c r="AD40" s="122">
        <f>AD39/2.471</f>
        <v>101.5882598801839</v>
      </c>
      <c r="AE40" s="122">
        <f>AE39/2.5</f>
        <v>0</v>
      </c>
      <c r="AF40" s="122">
        <f>AF39/2.471</f>
        <v>0</v>
      </c>
    </row>
    <row r="41" spans="1:19" ht="10.5">
      <c r="A41" s="103"/>
      <c r="B41" s="119"/>
      <c r="C41" s="110"/>
      <c r="D41" s="119"/>
      <c r="E41" s="119"/>
      <c r="F41" s="110"/>
      <c r="G41" s="107"/>
      <c r="H41" s="110"/>
      <c r="I41" s="107"/>
      <c r="J41" s="110"/>
      <c r="K41" s="107"/>
      <c r="L41" s="110"/>
      <c r="M41" s="110"/>
      <c r="N41" s="110"/>
      <c r="O41" s="107"/>
      <c r="P41" s="107"/>
      <c r="Q41" s="107"/>
      <c r="R41" s="107"/>
      <c r="S41" s="107"/>
    </row>
    <row r="42" spans="2:19" ht="10.5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0.5">
      <c r="A43" s="100" t="s">
        <v>124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1:19" ht="10.5">
      <c r="A44" s="10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1:19" ht="10.5">
      <c r="A45" s="100" t="s">
        <v>125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1:32" ht="10.5">
      <c r="A46" s="103" t="s">
        <v>17</v>
      </c>
      <c r="B46" s="104">
        <v>6448</v>
      </c>
      <c r="C46" s="104">
        <v>10279</v>
      </c>
      <c r="D46" s="104">
        <v>8776</v>
      </c>
      <c r="E46" s="104">
        <v>15471</v>
      </c>
      <c r="F46" s="104">
        <v>8672</v>
      </c>
      <c r="G46" s="104">
        <v>5813</v>
      </c>
      <c r="H46" s="104">
        <v>5541</v>
      </c>
      <c r="I46" s="104">
        <v>2832</v>
      </c>
      <c r="J46" s="104">
        <v>5616</v>
      </c>
      <c r="K46" s="104">
        <v>1920</v>
      </c>
      <c r="L46" s="104">
        <v>4960</v>
      </c>
      <c r="M46" s="104">
        <v>22018</v>
      </c>
      <c r="N46" s="104">
        <v>20900</v>
      </c>
      <c r="O46" s="104">
        <v>23053</v>
      </c>
      <c r="P46" s="104">
        <v>12131</v>
      </c>
      <c r="Q46" s="104">
        <f>Q9</f>
        <v>49967.01</v>
      </c>
      <c r="R46" s="104">
        <f aca="true" t="shared" si="6" ref="R46:AF47">R9+R28</f>
        <v>4219.7</v>
      </c>
      <c r="S46" s="104">
        <f t="shared" si="6"/>
        <v>4057.67</v>
      </c>
      <c r="T46" s="104">
        <f t="shared" si="6"/>
        <v>5172.78</v>
      </c>
      <c r="U46" s="104">
        <f t="shared" si="6"/>
        <v>21631.08</v>
      </c>
      <c r="V46" s="104">
        <f t="shared" si="6"/>
        <v>2720</v>
      </c>
      <c r="W46" s="109">
        <f t="shared" si="6"/>
        <v>4416</v>
      </c>
      <c r="X46" s="109">
        <f t="shared" si="6"/>
        <v>15349.39</v>
      </c>
      <c r="Y46" s="109">
        <f t="shared" si="6"/>
        <v>68237.9</v>
      </c>
      <c r="Z46" s="109">
        <f t="shared" si="6"/>
        <v>12778.47</v>
      </c>
      <c r="AA46" s="109">
        <f t="shared" si="6"/>
        <v>9529.84</v>
      </c>
      <c r="AB46" s="109">
        <f t="shared" si="6"/>
        <v>13694.01</v>
      </c>
      <c r="AC46" s="109">
        <f t="shared" si="6"/>
        <v>21999.312</v>
      </c>
      <c r="AD46" s="109">
        <f t="shared" si="6"/>
        <v>20448.869</v>
      </c>
      <c r="AE46" s="109">
        <f t="shared" si="6"/>
        <v>23090.904</v>
      </c>
      <c r="AF46" s="109">
        <f t="shared" si="6"/>
        <v>17049.183</v>
      </c>
    </row>
    <row r="47" spans="1:32" ht="10.5">
      <c r="A47" s="103" t="s">
        <v>121</v>
      </c>
      <c r="B47" s="104">
        <v>16120</v>
      </c>
      <c r="C47" s="104">
        <v>25698</v>
      </c>
      <c r="D47" s="104">
        <v>21940</v>
      </c>
      <c r="E47" s="104">
        <v>38678</v>
      </c>
      <c r="F47" s="104">
        <v>21680</v>
      </c>
      <c r="G47" s="104">
        <v>14533</v>
      </c>
      <c r="H47" s="104">
        <v>13853</v>
      </c>
      <c r="I47" s="104">
        <v>7080</v>
      </c>
      <c r="J47" s="104">
        <v>14040</v>
      </c>
      <c r="K47" s="104">
        <v>4800</v>
      </c>
      <c r="L47" s="104">
        <v>12400</v>
      </c>
      <c r="M47" s="104">
        <v>55045</v>
      </c>
      <c r="N47" s="104">
        <v>7367840</v>
      </c>
      <c r="O47" s="104">
        <v>57633</v>
      </c>
      <c r="P47" s="104">
        <v>30328</v>
      </c>
      <c r="Q47" s="104">
        <f>Q10</f>
        <v>123463.485009</v>
      </c>
      <c r="R47" s="104">
        <f t="shared" si="6"/>
        <v>10426.45673</v>
      </c>
      <c r="S47" s="104">
        <f t="shared" si="6"/>
        <v>10026.096803</v>
      </c>
      <c r="T47" s="104">
        <f t="shared" si="6"/>
        <v>12781.93938</v>
      </c>
      <c r="U47" s="104">
        <f t="shared" si="6"/>
        <v>53805.789600000004</v>
      </c>
      <c r="V47" s="104">
        <f t="shared" si="6"/>
        <v>6720.848</v>
      </c>
      <c r="W47" s="109">
        <f t="shared" si="6"/>
        <v>10911.4944</v>
      </c>
      <c r="X47" s="109">
        <f t="shared" si="6"/>
        <v>37926.80775099999</v>
      </c>
      <c r="Y47" s="109">
        <f t="shared" si="6"/>
        <v>168686.3138</v>
      </c>
      <c r="Z47" s="109">
        <f t="shared" si="6"/>
        <v>31574.321522999995</v>
      </c>
      <c r="AA47" s="109">
        <f t="shared" si="6"/>
        <v>23548.234640000002</v>
      </c>
      <c r="AB47" s="109">
        <f t="shared" si="6"/>
        <v>33837.89871</v>
      </c>
      <c r="AC47" s="109">
        <f t="shared" si="6"/>
        <v>54360.29995200001</v>
      </c>
      <c r="AD47" s="109">
        <f t="shared" si="6"/>
        <v>50529.155299</v>
      </c>
      <c r="AE47" s="109">
        <f t="shared" si="6"/>
        <v>57057.623783999996</v>
      </c>
      <c r="AF47" s="109">
        <f t="shared" si="6"/>
        <v>42128.531193</v>
      </c>
    </row>
    <row r="48" spans="2:19" ht="10.5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spans="1:32" ht="10.5">
      <c r="A49" s="100" t="s">
        <v>113</v>
      </c>
      <c r="B49" s="110">
        <v>1074587.95</v>
      </c>
      <c r="C49" s="110">
        <v>1100426.65</v>
      </c>
      <c r="D49" s="110">
        <v>2208638.66</v>
      </c>
      <c r="E49" s="110">
        <v>4262410.04</v>
      </c>
      <c r="F49" s="110">
        <v>937762.62</v>
      </c>
      <c r="G49" s="110">
        <v>594635.38</v>
      </c>
      <c r="H49" s="110">
        <v>445583.03</v>
      </c>
      <c r="I49" s="110">
        <v>240548.3</v>
      </c>
      <c r="J49" s="110">
        <v>172291.11</v>
      </c>
      <c r="K49" s="110">
        <v>130274.68</v>
      </c>
      <c r="L49" s="110">
        <v>133507.78</v>
      </c>
      <c r="M49" s="110">
        <v>936344.92</v>
      </c>
      <c r="N49" s="110">
        <v>1320940.17</v>
      </c>
      <c r="O49" s="110">
        <v>2664649.42</v>
      </c>
      <c r="P49" s="110">
        <v>1779200.45</v>
      </c>
      <c r="Q49" s="110">
        <f>Q17</f>
        <v>6043273.875</v>
      </c>
      <c r="R49" s="110">
        <f aca="true" t="shared" si="7" ref="R49:AF49">R17+R36</f>
        <v>344454.21</v>
      </c>
      <c r="S49" s="110">
        <f t="shared" si="7"/>
        <v>418871.345</v>
      </c>
      <c r="T49" s="110">
        <f t="shared" si="7"/>
        <v>514051.44999999995</v>
      </c>
      <c r="U49" s="110">
        <f t="shared" si="7"/>
        <v>1001562.8800000002</v>
      </c>
      <c r="V49" s="110">
        <f t="shared" si="7"/>
        <v>235077.27000000002</v>
      </c>
      <c r="W49" s="111">
        <f t="shared" si="7"/>
        <v>329104.20000000007</v>
      </c>
      <c r="X49" s="111">
        <f t="shared" si="7"/>
        <v>1383293.8850000002</v>
      </c>
      <c r="Y49" s="111">
        <f t="shared" si="7"/>
        <v>6129696.914999997</v>
      </c>
      <c r="Z49" s="111">
        <f t="shared" si="7"/>
        <v>2282443.195</v>
      </c>
      <c r="AA49" s="111">
        <f t="shared" si="7"/>
        <v>384007.04000000004</v>
      </c>
      <c r="AB49" s="111">
        <f t="shared" si="7"/>
        <v>5038993.935</v>
      </c>
      <c r="AC49" s="111">
        <f t="shared" si="7"/>
        <v>5568374.631999998</v>
      </c>
      <c r="AD49" s="113">
        <f t="shared" si="7"/>
        <v>12132567.8315</v>
      </c>
      <c r="AE49" s="113">
        <f t="shared" si="7"/>
        <v>13311556.324000001</v>
      </c>
      <c r="AF49" s="113">
        <f t="shared" si="7"/>
        <v>11195675.4205</v>
      </c>
    </row>
    <row r="50" spans="1:19" ht="10.5">
      <c r="A50" s="103" t="s">
        <v>126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1" spans="1:32" ht="10.5">
      <c r="A51" s="103" t="s">
        <v>118</v>
      </c>
      <c r="B51" s="110">
        <v>163.72</v>
      </c>
      <c r="C51" s="110">
        <v>104.33</v>
      </c>
      <c r="D51" s="110">
        <v>248.58</v>
      </c>
      <c r="E51" s="110">
        <v>272.45</v>
      </c>
      <c r="F51" s="110">
        <v>105.12</v>
      </c>
      <c r="G51" s="110">
        <v>99.3</v>
      </c>
      <c r="H51" s="110">
        <v>78.09</v>
      </c>
      <c r="I51" s="110">
        <v>81.89</v>
      </c>
      <c r="J51" s="110">
        <v>28.79</v>
      </c>
      <c r="K51" s="110">
        <v>64.73</v>
      </c>
      <c r="L51" s="110">
        <v>24.35</v>
      </c>
      <c r="M51" s="110">
        <v>40.14</v>
      </c>
      <c r="N51" s="110">
        <v>57.18</v>
      </c>
      <c r="O51" s="110">
        <v>109.19</v>
      </c>
      <c r="P51" s="110">
        <v>139.51</v>
      </c>
      <c r="Q51" s="110">
        <f aca="true" t="shared" si="8" ref="Q51:AC52">Q20</f>
        <v>113.97098485580786</v>
      </c>
      <c r="R51" s="110">
        <f t="shared" si="8"/>
        <v>73.01117614996328</v>
      </c>
      <c r="S51" s="110">
        <f t="shared" si="8"/>
        <v>97.46221353633982</v>
      </c>
      <c r="T51" s="110">
        <f t="shared" si="8"/>
        <v>91.3912267678115</v>
      </c>
      <c r="U51" s="110">
        <f t="shared" si="8"/>
        <v>75.30265410958907</v>
      </c>
      <c r="V51" s="123">
        <f t="shared" si="8"/>
        <v>77.92546691176472</v>
      </c>
      <c r="W51" s="111">
        <f t="shared" si="8"/>
        <v>66.67758152173914</v>
      </c>
      <c r="X51" s="111">
        <f t="shared" si="8"/>
        <v>83.91024138418533</v>
      </c>
      <c r="Y51" s="111">
        <f t="shared" si="8"/>
        <v>86.52672913299376</v>
      </c>
      <c r="Z51" s="111">
        <f t="shared" si="8"/>
        <v>171.39157113488548</v>
      </c>
      <c r="AA51" s="111">
        <f t="shared" si="8"/>
        <v>34.19286787606088</v>
      </c>
      <c r="AB51" s="111">
        <f t="shared" si="8"/>
        <v>359.97234411249883</v>
      </c>
      <c r="AC51" s="111">
        <f t="shared" si="8"/>
        <v>246.17938233704754</v>
      </c>
      <c r="AD51" s="113">
        <f>(AD13+AD32)/AD46</f>
        <v>586.9956323745827</v>
      </c>
      <c r="AE51" s="113">
        <f>(AE13+AE32)/AE46</f>
        <v>569.0352421888723</v>
      </c>
      <c r="AF51" s="113">
        <f>(AF13+AF32)/AF46</f>
        <v>649.7439367035945</v>
      </c>
    </row>
    <row r="52" spans="1:32" ht="10.5">
      <c r="A52" s="103" t="s">
        <v>119</v>
      </c>
      <c r="B52" s="110">
        <v>65.49</v>
      </c>
      <c r="C52" s="110">
        <v>41.73</v>
      </c>
      <c r="D52" s="110">
        <v>99.43</v>
      </c>
      <c r="E52" s="110">
        <v>108.98</v>
      </c>
      <c r="F52" s="110">
        <v>42.05</v>
      </c>
      <c r="G52" s="110">
        <v>39.72</v>
      </c>
      <c r="H52" s="110">
        <v>31.23</v>
      </c>
      <c r="I52" s="110">
        <v>32.76</v>
      </c>
      <c r="J52" s="110">
        <v>11.51</v>
      </c>
      <c r="K52" s="110">
        <v>25.89</v>
      </c>
      <c r="L52" s="110">
        <v>9.74</v>
      </c>
      <c r="M52" s="110">
        <v>16.06</v>
      </c>
      <c r="N52" s="110">
        <v>22.87</v>
      </c>
      <c r="O52" s="110">
        <v>43.68</v>
      </c>
      <c r="P52" s="110">
        <v>55.8</v>
      </c>
      <c r="Q52" s="110">
        <f t="shared" si="8"/>
        <v>45.588393942323144</v>
      </c>
      <c r="R52" s="110">
        <f t="shared" si="8"/>
        <v>29.20447045998531</v>
      </c>
      <c r="S52" s="110">
        <f t="shared" si="8"/>
        <v>38.984885414535924</v>
      </c>
      <c r="T52" s="110">
        <f t="shared" si="8"/>
        <v>36.5564907071246</v>
      </c>
      <c r="U52" s="110">
        <f t="shared" si="8"/>
        <v>30.121061643835628</v>
      </c>
      <c r="V52" s="123">
        <f t="shared" si="8"/>
        <v>31.170186764705885</v>
      </c>
      <c r="W52" s="111">
        <f t="shared" si="8"/>
        <v>26.671032608695658</v>
      </c>
      <c r="X52" s="111">
        <f t="shared" si="8"/>
        <v>33.56409655367413</v>
      </c>
      <c r="Y52" s="111">
        <f t="shared" si="8"/>
        <v>34.610691653197506</v>
      </c>
      <c r="Z52" s="111">
        <f t="shared" si="8"/>
        <v>68.55662845395419</v>
      </c>
      <c r="AA52" s="111">
        <f t="shared" si="8"/>
        <v>13.677147150424352</v>
      </c>
      <c r="AB52" s="111">
        <f t="shared" si="8"/>
        <v>145.67881186260576</v>
      </c>
      <c r="AC52" s="111">
        <f t="shared" si="8"/>
        <v>99.62743113599657</v>
      </c>
      <c r="AD52" s="113">
        <f>AD51/2.471</f>
        <v>237.5538779338659</v>
      </c>
      <c r="AE52" s="113">
        <f>AE51/2.471</f>
        <v>230.28540760375245</v>
      </c>
      <c r="AF52" s="113">
        <f>AF51/2.471</f>
        <v>262.9477687995121</v>
      </c>
    </row>
    <row r="53" spans="2:18" ht="10.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</sheetData>
  <sheetProtection/>
  <printOptions/>
  <pageMargins left="0.5" right="0.5" top="0.25" bottom="0.2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Hiebert</dc:creator>
  <cp:keywords/>
  <dc:description/>
  <cp:lastModifiedBy>rimacdonal</cp:lastModifiedBy>
  <cp:lastPrinted>2012-08-08T14:48:06Z</cp:lastPrinted>
  <dcterms:created xsi:type="dcterms:W3CDTF">2012-02-08T16:08:27Z</dcterms:created>
  <dcterms:modified xsi:type="dcterms:W3CDTF">2012-08-13T16:06:51Z</dcterms:modified>
  <cp:category/>
  <cp:version/>
  <cp:contentType/>
  <cp:contentStatus/>
</cp:coreProperties>
</file>