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03\Farm Management\1. Cost of Production\1.3. Livestock\COP Beef\Livestock Calculators\2026 DRAFT\"/>
    </mc:Choice>
  </mc:AlternateContent>
  <xr:revisionPtr revIDLastSave="0" documentId="13_ncr:1_{0E8EFF32-58EB-467A-A957-008198F22965}" xr6:coauthVersionLast="47" xr6:coauthVersionMax="47" xr10:uidLastSave="{00000000-0000-0000-0000-000000000000}"/>
  <workbookProtection workbookAlgorithmName="SHA-512" workbookHashValue="ZJKH5KUpt4bYQtu6wjK78Lci9UPLmBQYWuvBDhCNF/5MCbLStvVI6Ip3Vp6vR9u6Dgs1XmNH2k+UnhJtJxBkXw==" workbookSaltValue="bp1gxsD1V9f7YJbCLYecjA==" workbookSpinCount="100000" lockStructure="1"/>
  <bookViews>
    <workbookView xWindow="28680" yWindow="-120" windowWidth="29040" windowHeight="15720" xr2:uid="{00000000-000D-0000-FFFF-FFFF00000000}"/>
  </bookViews>
  <sheets>
    <sheet name="CalfCreepFeed" sheetId="1" r:id="rId1"/>
  </sheets>
  <definedNames>
    <definedName name="_xlnm.Print_Area" localSheetId="0">CalfCreepFeed!$A$1:$D$58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40" i="1" l="1"/>
  <c r="D40" i="1" s="1"/>
  <c r="A40" i="1"/>
  <c r="A41" i="1"/>
  <c r="B41" i="1"/>
  <c r="D41" i="1" s="1"/>
  <c r="J9" i="1"/>
  <c r="B28" i="1"/>
  <c r="A34" i="1"/>
  <c r="D18" i="1"/>
  <c r="D3" i="1"/>
  <c r="B42" i="1"/>
  <c r="D42" i="1" s="1"/>
  <c r="B34" i="1"/>
  <c r="D34" i="1" s="1"/>
  <c r="B39" i="1"/>
  <c r="D39" i="1" s="1"/>
  <c r="D28" i="1"/>
  <c r="B29" i="1"/>
  <c r="D29" i="1" s="1"/>
  <c r="B21" i="1"/>
  <c r="B23" i="1" s="1"/>
  <c r="B38" i="1" l="1"/>
  <c r="B43" i="1" s="1"/>
  <c r="B30" i="1"/>
  <c r="D21" i="1"/>
  <c r="A38" i="1"/>
  <c r="D38" i="1" l="1"/>
  <c r="D43" i="1"/>
  <c r="B47" i="1"/>
  <c r="D47" i="1" l="1"/>
  <c r="B48" i="1"/>
</calcChain>
</file>

<file path=xl/sharedStrings.xml><?xml version="1.0" encoding="utf-8"?>
<sst xmlns="http://schemas.openxmlformats.org/spreadsheetml/2006/main" count="50" uniqueCount="45">
  <si>
    <t>Calf sale price, creep fed ($/cwt)</t>
  </si>
  <si>
    <t>Creep feed cost ($/Tonne)</t>
  </si>
  <si>
    <t>Grain Tonne Calculator</t>
  </si>
  <si>
    <t>Oats</t>
  </si>
  <si>
    <t>lb/bu</t>
  </si>
  <si>
    <t>$/bu</t>
  </si>
  <si>
    <t>tonne</t>
  </si>
  <si>
    <t>Labour ($/hour)</t>
  </si>
  <si>
    <t>Days on creep feed</t>
  </si>
  <si>
    <t>Calf sale price, no creep feed ($/cwt)</t>
  </si>
  <si>
    <t>Weaning Weight of non-creep fed calf (lbs.)</t>
  </si>
  <si>
    <t>Weaning Weight of creep fed calf (lbs)</t>
  </si>
  <si>
    <t>Market price slide, creep fed calves ($/cwt)</t>
  </si>
  <si>
    <t>Extra labour required for creep feeding (hours/day)</t>
  </si>
  <si>
    <t>Printed:</t>
  </si>
  <si>
    <r>
      <t xml:space="preserve">*** Enter changes to values in </t>
    </r>
    <r>
      <rPr>
        <b/>
        <sz val="10"/>
        <color indexed="12"/>
        <rFont val="Arial"/>
        <family val="2"/>
      </rPr>
      <t>BLUE</t>
    </r>
    <r>
      <rPr>
        <b/>
        <sz val="10"/>
        <color indexed="48"/>
        <rFont val="Arial"/>
        <family val="2"/>
      </rPr>
      <t xml:space="preserve"> </t>
    </r>
    <r>
      <rPr>
        <b/>
        <sz val="10"/>
        <rFont val="Arial"/>
        <family val="2"/>
      </rPr>
      <t>only</t>
    </r>
  </si>
  <si>
    <t>Calf Creep Feed Calculator</t>
  </si>
  <si>
    <t>Input Data:</t>
  </si>
  <si>
    <t>Number of calves on creep feed</t>
  </si>
  <si>
    <t>Total</t>
  </si>
  <si>
    <t>Income Summary - No Creep Feed Used</t>
  </si>
  <si>
    <t>$ Per Head</t>
  </si>
  <si>
    <t>$ Total</t>
  </si>
  <si>
    <t>Creep feed cost</t>
  </si>
  <si>
    <t>. . . . . . . . . . . . . . . . . . . . . . . . . . . . . . . . . . . . . . . . . . . . .</t>
  </si>
  <si>
    <t>Per Head</t>
  </si>
  <si>
    <t>Creep feed - cost of gain ($/lb)</t>
  </si>
  <si>
    <r>
      <t xml:space="preserve">*  Feed conversion of the creep feed varies greatly between feed types, and between animal types. On average, </t>
    </r>
    <r>
      <rPr>
        <b/>
        <sz val="11"/>
        <color indexed="8"/>
        <rFont val="Arial"/>
        <family val="2"/>
      </rPr>
      <t>protein creep feeds</t>
    </r>
    <r>
      <rPr>
        <sz val="11"/>
        <color indexed="8"/>
        <rFont val="Arial"/>
        <family val="2"/>
      </rPr>
      <t xml:space="preserve">, those with protein between 30 and 45%, have conversion between 2.5:1 and 4:1. </t>
    </r>
    <r>
      <rPr>
        <b/>
        <sz val="11"/>
        <color indexed="8"/>
        <rFont val="Arial"/>
        <family val="2"/>
      </rPr>
      <t>Commercial creep feeds</t>
    </r>
    <r>
      <rPr>
        <sz val="11"/>
        <color indexed="8"/>
        <rFont val="Arial"/>
        <family val="2"/>
      </rPr>
      <t xml:space="preserve">, balanced in protein and energy have feed conversion between 4:1 and 7:1. </t>
    </r>
    <r>
      <rPr>
        <b/>
        <sz val="11"/>
        <color indexed="8"/>
        <rFont val="Arial"/>
        <family val="2"/>
      </rPr>
      <t>Energy creep feed</t>
    </r>
    <r>
      <rPr>
        <sz val="11"/>
        <color indexed="8"/>
        <rFont val="Arial"/>
        <family val="2"/>
      </rPr>
      <t xml:space="preserve">, or </t>
    </r>
    <r>
      <rPr>
        <b/>
        <sz val="11"/>
        <color indexed="8"/>
        <rFont val="Arial"/>
        <family val="2"/>
      </rPr>
      <t>straight grain creep feed</t>
    </r>
    <r>
      <rPr>
        <sz val="11"/>
        <color indexed="8"/>
        <rFont val="Arial"/>
        <family val="2"/>
      </rPr>
      <t>, have feed conversions typically between 8:1 and 15:1, although 30:1 has been documented.</t>
    </r>
  </si>
  <si>
    <t>**  Creep feeder value is the purchase price of the feeder taken over the life expectancy of the feeder plus an annual depreciation and investment cost.</t>
  </si>
  <si>
    <t>Total creep consumption (lbs.)</t>
  </si>
  <si>
    <t>Increase in Avg. Daily Gain (ADG) with creep feed (lbs.)</t>
  </si>
  <si>
    <t>Value of new Creep feeder **</t>
  </si>
  <si>
    <t>Expected creep feed conversion (lbs. of feed to 1 lb. of gain ratio) *</t>
  </si>
  <si>
    <t>Labour Cost</t>
  </si>
  <si>
    <t>Income Summary - With Creep Feed Used</t>
  </si>
  <si>
    <t>Feed &amp; Intake Summary</t>
  </si>
  <si>
    <t>Financial Analysis</t>
  </si>
  <si>
    <t>Net Return on Creep Feed</t>
  </si>
  <si>
    <t>Net Income - Creep Feed</t>
  </si>
  <si>
    <t>Return on Investment</t>
  </si>
  <si>
    <t xml:space="preserve">Average daily creep feed intake (lbs.) </t>
  </si>
  <si>
    <t>Crop</t>
  </si>
  <si>
    <t>Investment rate</t>
  </si>
  <si>
    <t>Depreciation years</t>
  </si>
  <si>
    <t>September,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</si>
</sst>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&quot;$&quot;* #,##0.000_-;\-&quot;$&quot;* #,##0.000_-;_-&quot;$&quot;* &quot;-&quot;??_-;_-@_-"/>
    <numFmt numFmtId="165" formatCode="0.0"/>
    <numFmt numFmtId="166" formatCode="&quot;$&quot;#,##0.00"/>
    <numFmt numFmtId="167" formatCode="&quot;$&quot;#,##0_);[Red]\(&quot;$&quot;#,##0\)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4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1"/>
      <color rgb="FF0000FF"/>
      <name val="Arial"/>
      <family val="2"/>
    </font>
    <font>
      <b/>
      <sz val="11"/>
      <color theme="1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u/>
      <sz val="11"/>
      <color theme="1"/>
      <name val="Arial"/>
      <family val="2"/>
    </font>
    <font>
      <u val="singleAccounting"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7" fontId="6" fillId="0" borderId="0"/>
    <xf numFmtId="44" fontId="12" fillId="0" borderId="0" applyFont="0" applyFill="0" applyBorder="0" applyAlignment="0" applyProtection="0"/>
    <xf numFmtId="166" fontId="6" fillId="0" borderId="0">
      <alignment vertical="top"/>
    </xf>
  </cellStyleXfs>
  <cellXfs count="66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/>
    <xf numFmtId="0" fontId="17" fillId="0" borderId="0" xfId="0" applyFont="1" applyAlignment="1">
      <alignment horizontal="right"/>
    </xf>
    <xf numFmtId="166" fontId="7" fillId="0" borderId="0" xfId="3" applyFont="1">
      <alignment vertical="top"/>
    </xf>
    <xf numFmtId="0" fontId="18" fillId="0" borderId="0" xfId="0" applyFont="1"/>
    <xf numFmtId="165" fontId="19" fillId="0" borderId="0" xfId="0" applyNumberFormat="1" applyFont="1"/>
    <xf numFmtId="164" fontId="13" fillId="0" borderId="0" xfId="0" applyNumberFormat="1" applyFont="1"/>
    <xf numFmtId="16" fontId="13" fillId="0" borderId="0" xfId="0" applyNumberFormat="1" applyFont="1"/>
    <xf numFmtId="2" fontId="13" fillId="0" borderId="0" xfId="0" applyNumberFormat="1" applyFont="1"/>
    <xf numFmtId="1" fontId="13" fillId="0" borderId="0" xfId="0" applyNumberFormat="1" applyFont="1"/>
    <xf numFmtId="3" fontId="13" fillId="0" borderId="0" xfId="0" applyNumberFormat="1" applyFont="1"/>
    <xf numFmtId="2" fontId="7" fillId="0" borderId="0" xfId="0" applyNumberFormat="1" applyFont="1"/>
    <xf numFmtId="44" fontId="13" fillId="0" borderId="0" xfId="0" applyNumberFormat="1" applyFont="1"/>
    <xf numFmtId="9" fontId="13" fillId="0" borderId="0" xfId="0" applyNumberFormat="1" applyFont="1"/>
    <xf numFmtId="44" fontId="13" fillId="0" borderId="0" xfId="2" applyFont="1"/>
    <xf numFmtId="0" fontId="20" fillId="0" borderId="0" xfId="0" applyFont="1"/>
    <xf numFmtId="165" fontId="19" fillId="0" borderId="0" xfId="0" applyNumberFormat="1" applyFont="1" applyProtection="1">
      <protection locked="0"/>
    </xf>
    <xf numFmtId="38" fontId="9" fillId="0" borderId="0" xfId="0" applyNumberFormat="1" applyFont="1" applyAlignment="1">
      <alignment horizontal="center"/>
    </xf>
    <xf numFmtId="3" fontId="10" fillId="0" borderId="0" xfId="0" applyNumberFormat="1" applyFont="1"/>
    <xf numFmtId="3" fontId="21" fillId="0" borderId="0" xfId="0" applyNumberFormat="1" applyFont="1"/>
    <xf numFmtId="3" fontId="22" fillId="0" borderId="0" xfId="0" applyNumberFormat="1" applyFont="1"/>
    <xf numFmtId="167" fontId="23" fillId="0" borderId="0" xfId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166" fontId="13" fillId="0" borderId="0" xfId="0" applyNumberFormat="1" applyFont="1"/>
    <xf numFmtId="166" fontId="20" fillId="0" borderId="0" xfId="0" applyNumberFormat="1" applyFont="1"/>
    <xf numFmtId="9" fontId="13" fillId="0" borderId="0" xfId="0" applyNumberFormat="1" applyFont="1" applyAlignment="1">
      <alignment horizontal="left" vertical="center"/>
    </xf>
    <xf numFmtId="0" fontId="24" fillId="0" borderId="0" xfId="0" applyFont="1"/>
    <xf numFmtId="0" fontId="13" fillId="0" borderId="0" xfId="0" applyFont="1" applyAlignment="1">
      <alignment vertical="center"/>
    </xf>
    <xf numFmtId="166" fontId="13" fillId="0" borderId="0" xfId="2" applyNumberFormat="1" applyFont="1"/>
    <xf numFmtId="166" fontId="25" fillId="0" borderId="0" xfId="2" applyNumberFormat="1" applyFont="1" applyFill="1" applyAlignment="1">
      <alignment vertical="center"/>
    </xf>
    <xf numFmtId="166" fontId="20" fillId="0" borderId="0" xfId="2" applyNumberFormat="1" applyFont="1"/>
    <xf numFmtId="166" fontId="25" fillId="0" borderId="0" xfId="2" applyNumberFormat="1" applyFont="1" applyAlignment="1">
      <alignment vertical="center"/>
    </xf>
    <xf numFmtId="9" fontId="20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0" fontId="19" fillId="0" borderId="1" xfId="0" applyFont="1" applyBorder="1" applyProtection="1">
      <protection locked="0"/>
    </xf>
    <xf numFmtId="0" fontId="26" fillId="0" borderId="2" xfId="0" applyFont="1" applyBorder="1"/>
    <xf numFmtId="0" fontId="27" fillId="0" borderId="0" xfId="0" applyFont="1"/>
    <xf numFmtId="0" fontId="28" fillId="0" borderId="0" xfId="0" applyFont="1"/>
    <xf numFmtId="0" fontId="17" fillId="0" borderId="2" xfId="0" applyFont="1" applyBorder="1"/>
    <xf numFmtId="17" fontId="20" fillId="0" borderId="2" xfId="0" applyNumberFormat="1" applyFont="1" applyBorder="1" applyAlignment="1">
      <alignment horizontal="right"/>
    </xf>
    <xf numFmtId="0" fontId="6" fillId="0" borderId="0" xfId="0" applyFont="1"/>
    <xf numFmtId="0" fontId="10" fillId="0" borderId="0" xfId="0" applyFont="1"/>
    <xf numFmtId="165" fontId="0" fillId="0" borderId="0" xfId="0" applyNumberFormat="1"/>
    <xf numFmtId="166" fontId="0" fillId="0" borderId="0" xfId="0" applyNumberFormat="1"/>
    <xf numFmtId="0" fontId="19" fillId="0" borderId="1" xfId="0" applyFont="1" applyBorder="1" applyAlignment="1" applyProtection="1">
      <alignment horizontal="center"/>
      <protection locked="0"/>
    </xf>
    <xf numFmtId="166" fontId="19" fillId="0" borderId="0" xfId="2" applyNumberFormat="1" applyFont="1" applyFill="1" applyProtection="1">
      <protection locked="0"/>
    </xf>
    <xf numFmtId="166" fontId="19" fillId="0" borderId="1" xfId="0" applyNumberFormat="1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2" fontId="19" fillId="0" borderId="0" xfId="0" applyNumberFormat="1" applyFont="1" applyProtection="1">
      <protection locked="0"/>
    </xf>
    <xf numFmtId="10" fontId="19" fillId="0" borderId="0" xfId="2" applyNumberFormat="1" applyFont="1" applyFill="1" applyProtection="1">
      <protection locked="0"/>
    </xf>
    <xf numFmtId="3" fontId="19" fillId="0" borderId="0" xfId="0" applyNumberFormat="1" applyFont="1" applyProtection="1">
      <protection locked="0"/>
    </xf>
    <xf numFmtId="166" fontId="19" fillId="0" borderId="0" xfId="0" applyNumberFormat="1" applyFont="1" applyProtection="1">
      <protection locked="0"/>
    </xf>
    <xf numFmtId="44" fontId="19" fillId="0" borderId="0" xfId="0" applyNumberFormat="1" applyFont="1"/>
    <xf numFmtId="1" fontId="11" fillId="0" borderId="0" xfId="0" applyNumberFormat="1" applyFont="1"/>
    <xf numFmtId="0" fontId="20" fillId="0" borderId="1" xfId="0" applyFont="1" applyBorder="1" applyAlignment="1">
      <alignment horizontal="center"/>
    </xf>
    <xf numFmtId="3" fontId="23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 vertical="top" wrapText="1"/>
    </xf>
  </cellXfs>
  <cellStyles count="4">
    <cellStyle name="Curr ($1,234) L Black" xfId="1" xr:uid="{00000000-0005-0000-0000-000000000000}"/>
    <cellStyle name="Currency" xfId="2" builtinId="4"/>
    <cellStyle name="Normal" xfId="0" builtinId="0"/>
    <cellStyle name="Normal_Farrow-Wean 500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farm-business-management-contacts.html" TargetMode="External"/><Relationship Id="rId2" Type="http://schemas.openxmlformats.org/officeDocument/2006/relationships/hyperlink" Target="../AppData/Local/Microsoft/Windows/contact/index.html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0</xdr:row>
      <xdr:rowOff>161925</xdr:rowOff>
    </xdr:from>
    <xdr:to>
      <xdr:col>3</xdr:col>
      <xdr:colOff>1085850</xdr:colOff>
      <xdr:row>1</xdr:row>
      <xdr:rowOff>152400</xdr:rowOff>
    </xdr:to>
    <xdr:pic>
      <xdr:nvPicPr>
        <xdr:cNvPr id="1370" name="Picture 2" descr="Government of Manitoba logo.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61925"/>
          <a:ext cx="1466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219076</xdr:colOff>
      <xdr:row>54</xdr:row>
      <xdr:rowOff>144780</xdr:rowOff>
    </xdr:from>
    <xdr:to>
      <xdr:col>5</xdr:col>
      <xdr:colOff>415444</xdr:colOff>
      <xdr:row>60</xdr:row>
      <xdr:rowOff>22860</xdr:rowOff>
    </xdr:to>
    <xdr:sp macro="" textlink="">
      <xdr:nvSpPr>
        <xdr:cNvPr id="39" name="TextBox 38">
          <a:hlinkClick xmlns:r="http://schemas.openxmlformats.org/officeDocument/2006/relationships" r:id="rId2" tooltip="Click here for list of Manitoba Agriculture GO Office locations"/>
          <a:extLst>
            <a:ext uri="{FF2B5EF4-FFF2-40B4-BE49-F238E27FC236}">
              <a16:creationId xmlns:a16="http://schemas.microsoft.com/office/drawing/2014/main" id="{00000000-0008-0000-0000-00002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5728336" y="10431780"/>
          <a:ext cx="2055648" cy="116586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1587345</xdr:colOff>
      <xdr:row>54</xdr:row>
      <xdr:rowOff>92643</xdr:rowOff>
    </xdr:from>
    <xdr:to>
      <xdr:col>2</xdr:col>
      <xdr:colOff>210273</xdr:colOff>
      <xdr:row>57</xdr:row>
      <xdr:rowOff>151729</xdr:rowOff>
    </xdr:to>
    <xdr:pic>
      <xdr:nvPicPr>
        <xdr:cNvPr id="6" name="Picture 5" descr="Contact Us information including a link to Farm Management Specialists listing.">
          <a:hlinkClick xmlns:r="http://schemas.openxmlformats.org/officeDocument/2006/relationships" r:id="rId3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345" y="10836843"/>
          <a:ext cx="3728328" cy="773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"/>
  <sheetViews>
    <sheetView tabSelected="1" zoomScaleNormal="100" workbookViewId="0"/>
  </sheetViews>
  <sheetFormatPr defaultRowHeight="14.5" x14ac:dyDescent="0.35"/>
  <cols>
    <col min="1" max="1" width="62.54296875" customWidth="1"/>
    <col min="2" max="2" width="14" customWidth="1"/>
    <col min="3" max="3" width="3.81640625" customWidth="1"/>
    <col min="4" max="4" width="18.1796875" customWidth="1"/>
    <col min="6" max="6" width="9.08984375" bestFit="1" customWidth="1"/>
  </cols>
  <sheetData>
    <row r="1" spans="1:10" ht="27" customHeight="1" x14ac:dyDescent="0.35">
      <c r="A1" s="1"/>
      <c r="B1" s="1"/>
      <c r="C1" s="2"/>
      <c r="D1" s="2"/>
      <c r="E1" s="2"/>
      <c r="F1" s="2"/>
    </row>
    <row r="2" spans="1:10" ht="27.5" x14ac:dyDescent="0.55000000000000004">
      <c r="A2" s="3" t="s">
        <v>24</v>
      </c>
      <c r="B2" s="1"/>
      <c r="C2" s="2"/>
      <c r="D2" s="2"/>
      <c r="E2" s="2"/>
      <c r="F2" s="2"/>
    </row>
    <row r="3" spans="1:10" ht="18" x14ac:dyDescent="0.4">
      <c r="A3" s="4" t="s">
        <v>16</v>
      </c>
      <c r="B3" s="1"/>
      <c r="C3" s="5" t="s">
        <v>14</v>
      </c>
      <c r="D3" s="6">
        <f ca="1">TODAY()</f>
        <v>45926</v>
      </c>
    </row>
    <row r="4" spans="1:10" x14ac:dyDescent="0.35">
      <c r="A4" s="7" t="s">
        <v>15</v>
      </c>
      <c r="B4" s="1"/>
      <c r="C4" s="2"/>
      <c r="D4" s="2"/>
      <c r="I4" s="5"/>
      <c r="J4" s="6"/>
    </row>
    <row r="5" spans="1:10" ht="7.5" customHeight="1" x14ac:dyDescent="0.35">
      <c r="A5" s="7"/>
      <c r="B5" s="1"/>
      <c r="C5" s="2"/>
      <c r="D5" s="2"/>
      <c r="I5" s="5"/>
      <c r="J5" s="6"/>
    </row>
    <row r="6" spans="1:10" x14ac:dyDescent="0.35">
      <c r="A6" s="33" t="s">
        <v>17</v>
      </c>
    </row>
    <row r="7" spans="1:10" s="1" customFormat="1" ht="14" x14ac:dyDescent="0.3">
      <c r="A7" s="1" t="s">
        <v>18</v>
      </c>
      <c r="B7" s="56">
        <v>100</v>
      </c>
      <c r="D7" s="10"/>
      <c r="G7" s="63" t="s">
        <v>2</v>
      </c>
      <c r="H7" s="63"/>
      <c r="I7" s="63"/>
      <c r="J7" s="63"/>
    </row>
    <row r="8" spans="1:10" s="1" customFormat="1" ht="14" x14ac:dyDescent="0.3">
      <c r="A8" s="1" t="s">
        <v>8</v>
      </c>
      <c r="B8" s="22">
        <v>90</v>
      </c>
      <c r="G8" s="40" t="s">
        <v>41</v>
      </c>
      <c r="H8" s="41" t="s">
        <v>4</v>
      </c>
      <c r="I8" s="41" t="s">
        <v>5</v>
      </c>
      <c r="J8" s="41" t="s">
        <v>6</v>
      </c>
    </row>
    <row r="9" spans="1:10" s="1" customFormat="1" ht="14" x14ac:dyDescent="0.3">
      <c r="A9" s="1" t="s">
        <v>40</v>
      </c>
      <c r="B9" s="57">
        <v>3.5</v>
      </c>
      <c r="G9" s="43" t="s">
        <v>3</v>
      </c>
      <c r="H9" s="53">
        <v>34</v>
      </c>
      <c r="I9" s="55">
        <v>3.9</v>
      </c>
      <c r="J9" s="42">
        <f>2205/H9*I9</f>
        <v>252.9264705882353</v>
      </c>
    </row>
    <row r="10" spans="1:10" s="1" customFormat="1" ht="14" x14ac:dyDescent="0.3">
      <c r="A10" s="1" t="s">
        <v>1</v>
      </c>
      <c r="B10" s="54">
        <v>252.93</v>
      </c>
      <c r="C10" s="12"/>
    </row>
    <row r="11" spans="1:10" s="1" customFormat="1" ht="14" x14ac:dyDescent="0.3">
      <c r="A11" s="1" t="s">
        <v>32</v>
      </c>
      <c r="B11" s="22">
        <v>7</v>
      </c>
      <c r="C11" s="13"/>
    </row>
    <row r="12" spans="1:10" s="1" customFormat="1" ht="14" x14ac:dyDescent="0.3">
      <c r="A12" s="1" t="s">
        <v>31</v>
      </c>
      <c r="B12" s="54">
        <v>7500</v>
      </c>
    </row>
    <row r="13" spans="1:10" s="1" customFormat="1" ht="14" x14ac:dyDescent="0.3">
      <c r="A13" s="19" t="s">
        <v>13</v>
      </c>
      <c r="B13" s="57">
        <v>0.25</v>
      </c>
    </row>
    <row r="14" spans="1:10" s="1" customFormat="1" ht="14" x14ac:dyDescent="0.3">
      <c r="A14" s="19" t="s">
        <v>7</v>
      </c>
      <c r="B14" s="54">
        <v>28</v>
      </c>
      <c r="C14" s="12"/>
    </row>
    <row r="15" spans="1:10" s="1" customFormat="1" ht="14" x14ac:dyDescent="0.3">
      <c r="A15" s="19" t="s">
        <v>43</v>
      </c>
      <c r="B15" s="22">
        <v>10</v>
      </c>
      <c r="C15" s="12"/>
    </row>
    <row r="16" spans="1:10" s="1" customFormat="1" ht="14" x14ac:dyDescent="0.3">
      <c r="A16" s="19" t="s">
        <v>42</v>
      </c>
      <c r="B16" s="58">
        <v>3.5000000000000003E-2</v>
      </c>
      <c r="C16" s="12"/>
    </row>
    <row r="17" spans="1:10" s="1" customFormat="1" ht="7.5" customHeight="1" x14ac:dyDescent="0.3">
      <c r="B17" s="22"/>
      <c r="C17" s="13"/>
    </row>
    <row r="18" spans="1:10" s="1" customFormat="1" ht="14" x14ac:dyDescent="0.3">
      <c r="A18" s="1" t="s">
        <v>10</v>
      </c>
      <c r="B18" s="59">
        <v>500</v>
      </c>
      <c r="D18" s="16" t="str">
        <f>"("&amp;TEXT(B18*B7,("#,###"))&amp;" total lbs.)"</f>
        <v>(50,000 total lbs.)</v>
      </c>
    </row>
    <row r="19" spans="1:10" s="1" customFormat="1" ht="14" x14ac:dyDescent="0.3">
      <c r="A19" s="1" t="s">
        <v>9</v>
      </c>
      <c r="B19" s="60">
        <v>660</v>
      </c>
    </row>
    <row r="20" spans="1:10" s="1" customFormat="1" ht="7.5" customHeight="1" x14ac:dyDescent="0.3">
      <c r="B20" s="61"/>
    </row>
    <row r="21" spans="1:10" s="1" customFormat="1" ht="14" x14ac:dyDescent="0.3">
      <c r="A21" s="1" t="s">
        <v>11</v>
      </c>
      <c r="B21" s="62">
        <f>SUM(B18+((B9/B11)*B8))</f>
        <v>545</v>
      </c>
      <c r="D21" s="16" t="str">
        <f>"("&amp;TEXT(B21*B7,("#,###"))&amp;" total lbs.)"</f>
        <v>(54,500 total lbs.)</v>
      </c>
    </row>
    <row r="22" spans="1:10" s="1" customFormat="1" ht="14" x14ac:dyDescent="0.3">
      <c r="A22" s="1" t="s">
        <v>12</v>
      </c>
      <c r="B22" s="60">
        <v>10</v>
      </c>
    </row>
    <row r="23" spans="1:10" s="1" customFormat="1" ht="14" x14ac:dyDescent="0.3">
      <c r="A23" s="1" t="s">
        <v>0</v>
      </c>
      <c r="B23" s="31">
        <f>(B19-(B21-B18)*B22/100)</f>
        <v>655.5</v>
      </c>
    </row>
    <row r="24" spans="1:10" s="1" customFormat="1" ht="14" x14ac:dyDescent="0.3">
      <c r="A24" s="1" t="s">
        <v>26</v>
      </c>
      <c r="B24" s="31">
        <f>B9*(B10/2205)</f>
        <v>0.40147619047619049</v>
      </c>
      <c r="D24" s="30"/>
    </row>
    <row r="25" spans="1:10" s="1" customFormat="1" ht="7.5" customHeight="1" x14ac:dyDescent="0.3">
      <c r="B25" s="22"/>
      <c r="C25" s="13"/>
    </row>
    <row r="26" spans="1:10" s="24" customFormat="1" ht="15" customHeight="1" x14ac:dyDescent="0.35">
      <c r="A26" s="64" t="s">
        <v>35</v>
      </c>
      <c r="B26" s="64"/>
      <c r="C26" s="64"/>
      <c r="D26" s="64"/>
      <c r="E26" s="25"/>
      <c r="F26" s="26"/>
      <c r="G26" s="27"/>
      <c r="H26" s="25"/>
      <c r="I26" s="25"/>
      <c r="J26" s="25"/>
    </row>
    <row r="27" spans="1:10" s="1" customFormat="1" ht="14" x14ac:dyDescent="0.3">
      <c r="B27" s="23" t="s">
        <v>25</v>
      </c>
      <c r="D27" s="23" t="s">
        <v>19</v>
      </c>
    </row>
    <row r="28" spans="1:10" s="1" customFormat="1" ht="14" x14ac:dyDescent="0.3">
      <c r="A28" s="1" t="s">
        <v>40</v>
      </c>
      <c r="B28" s="14">
        <f>B9</f>
        <v>3.5</v>
      </c>
      <c r="C28" s="14"/>
      <c r="D28" s="15">
        <f>B9*B7</f>
        <v>350</v>
      </c>
    </row>
    <row r="29" spans="1:10" s="1" customFormat="1" ht="14" x14ac:dyDescent="0.3">
      <c r="A29" s="1" t="s">
        <v>29</v>
      </c>
      <c r="B29" s="16">
        <f>B9*B8</f>
        <v>315</v>
      </c>
      <c r="C29" s="2"/>
      <c r="D29" s="16">
        <f>B29*B7</f>
        <v>31500</v>
      </c>
    </row>
    <row r="30" spans="1:10" s="1" customFormat="1" ht="14" x14ac:dyDescent="0.3">
      <c r="A30" s="1" t="s">
        <v>30</v>
      </c>
      <c r="B30" s="17">
        <f>(B21-B18)/B8</f>
        <v>0.5</v>
      </c>
      <c r="H30" s="15"/>
    </row>
    <row r="31" spans="1:10" s="1" customFormat="1" ht="7.5" customHeight="1" x14ac:dyDescent="0.3">
      <c r="B31" s="11"/>
      <c r="C31" s="13"/>
    </row>
    <row r="32" spans="1:10" s="24" customFormat="1" ht="15" customHeight="1" x14ac:dyDescent="0.35">
      <c r="A32" s="64" t="s">
        <v>20</v>
      </c>
      <c r="B32" s="64"/>
      <c r="C32" s="64"/>
      <c r="D32" s="64"/>
      <c r="E32" s="25"/>
      <c r="F32" s="26"/>
      <c r="G32" s="27"/>
      <c r="H32" s="25"/>
      <c r="I32" s="25"/>
      <c r="J32" s="25"/>
    </row>
    <row r="33" spans="1:10" s="1" customFormat="1" ht="14" x14ac:dyDescent="0.3">
      <c r="B33" s="23" t="s">
        <v>21</v>
      </c>
      <c r="D33" s="23" t="s">
        <v>22</v>
      </c>
    </row>
    <row r="34" spans="1:10" s="1" customFormat="1" ht="14" x14ac:dyDescent="0.3">
      <c r="A34" s="28" t="str">
        <f>"Gross Income - No Creep Feed ("&amp;B18&amp;" lb. calf x $"&amp;B19&amp;"/cwt)"</f>
        <v>Gross Income - No Creep Feed (500 lb. calf x $660/cwt)</v>
      </c>
      <c r="B34" s="35">
        <f>B18*B19/100</f>
        <v>3300</v>
      </c>
      <c r="D34" s="35">
        <f>B34*B7</f>
        <v>330000</v>
      </c>
    </row>
    <row r="35" spans="1:10" s="1" customFormat="1" ht="7.5" customHeight="1" x14ac:dyDescent="0.3">
      <c r="B35" s="20"/>
      <c r="D35" s="20"/>
    </row>
    <row r="36" spans="1:10" s="24" customFormat="1" ht="15" customHeight="1" x14ac:dyDescent="0.35">
      <c r="A36" s="64" t="s">
        <v>34</v>
      </c>
      <c r="B36" s="64"/>
      <c r="C36" s="64"/>
      <c r="D36" s="64"/>
      <c r="E36" s="25"/>
      <c r="F36" s="26"/>
      <c r="G36" s="27"/>
      <c r="H36" s="25"/>
      <c r="I36" s="25"/>
      <c r="J36" s="25"/>
    </row>
    <row r="37" spans="1:10" s="1" customFormat="1" ht="14" x14ac:dyDescent="0.3">
      <c r="B37" s="23" t="s">
        <v>21</v>
      </c>
      <c r="D37" s="23" t="s">
        <v>22</v>
      </c>
    </row>
    <row r="38" spans="1:10" s="1" customFormat="1" ht="14" x14ac:dyDescent="0.3">
      <c r="A38" s="28" t="str">
        <f>"Gross Income ("&amp;B21&amp;" lb. calf x $"&amp;B23&amp;"/cwt)"</f>
        <v>Gross Income (545 lb. calf x $655.5/cwt)</v>
      </c>
      <c r="B38" s="35">
        <f>B21*B23/100</f>
        <v>3572.4749999999999</v>
      </c>
      <c r="D38" s="35">
        <f>B38*B7</f>
        <v>357247.5</v>
      </c>
    </row>
    <row r="39" spans="1:10" s="1" customFormat="1" ht="14" x14ac:dyDescent="0.3">
      <c r="A39" s="28" t="s">
        <v>23</v>
      </c>
      <c r="B39" s="30">
        <f>B24*B8</f>
        <v>36.132857142857141</v>
      </c>
      <c r="D39" s="35">
        <f>B39*B7</f>
        <v>3613.2857142857142</v>
      </c>
    </row>
    <row r="40" spans="1:10" s="1" customFormat="1" ht="14" x14ac:dyDescent="0.3">
      <c r="A40" s="28" t="str">
        <f>"**Depreciation Cost (value of new creep feeder over "&amp;B15&amp;" years)"</f>
        <v>**Depreciation Cost (value of new creep feeder over 10 years)</v>
      </c>
      <c r="B40" s="35">
        <f>(B12-0)/B15/B7</f>
        <v>7.5</v>
      </c>
      <c r="D40" s="35">
        <f>B40*B7</f>
        <v>750</v>
      </c>
    </row>
    <row r="41" spans="1:10" s="1" customFormat="1" ht="14" x14ac:dyDescent="0.3">
      <c r="A41" s="28" t="str">
        <f>"**Investment Cost ("&amp;B16*100&amp;"%)"</f>
        <v>**Investment Cost (3.5%)</v>
      </c>
      <c r="B41" s="30">
        <f>(B12+0)/2*B16/B7</f>
        <v>1.3125</v>
      </c>
      <c r="D41" s="35">
        <f>B41*B7</f>
        <v>131.25</v>
      </c>
      <c r="F41" s="30"/>
    </row>
    <row r="42" spans="1:10" s="1" customFormat="1" ht="14.25" customHeight="1" x14ac:dyDescent="0.3">
      <c r="A42" s="32" t="s">
        <v>33</v>
      </c>
      <c r="B42" s="36">
        <f>(B8*B14*B13)/B7</f>
        <v>6.3</v>
      </c>
      <c r="C42" s="34"/>
      <c r="D42" s="38">
        <f>B42*B7</f>
        <v>630</v>
      </c>
      <c r="F42" s="30"/>
    </row>
    <row r="43" spans="1:10" s="1" customFormat="1" ht="14" x14ac:dyDescent="0.3">
      <c r="A43" s="1" t="s">
        <v>38</v>
      </c>
      <c r="B43" s="30">
        <f>B38-B39-B40-B41-B42</f>
        <v>3521.2296428571426</v>
      </c>
      <c r="D43" s="35">
        <f>B43*B7</f>
        <v>352122.96428571426</v>
      </c>
      <c r="F43" s="30"/>
    </row>
    <row r="44" spans="1:10" s="1" customFormat="1" ht="7.5" customHeight="1" x14ac:dyDescent="0.3">
      <c r="B44" s="18"/>
      <c r="D44" s="20"/>
    </row>
    <row r="45" spans="1:10" s="24" customFormat="1" ht="15" customHeight="1" x14ac:dyDescent="0.35">
      <c r="A45" s="64" t="s">
        <v>36</v>
      </c>
      <c r="B45" s="64"/>
      <c r="C45" s="64"/>
      <c r="D45" s="64"/>
      <c r="E45" s="25"/>
      <c r="F45" s="26"/>
      <c r="G45" s="27"/>
      <c r="H45" s="25"/>
      <c r="I45" s="25"/>
      <c r="J45" s="25"/>
    </row>
    <row r="46" spans="1:10" s="1" customFormat="1" ht="14" x14ac:dyDescent="0.3">
      <c r="B46" s="23" t="s">
        <v>21</v>
      </c>
      <c r="D46" s="23" t="s">
        <v>22</v>
      </c>
    </row>
    <row r="47" spans="1:10" s="1" customFormat="1" ht="14" x14ac:dyDescent="0.3">
      <c r="A47" s="21" t="s">
        <v>37</v>
      </c>
      <c r="B47" s="31">
        <f>B43-B34</f>
        <v>221.22964285714261</v>
      </c>
      <c r="C47" s="21"/>
      <c r="D47" s="37">
        <f>B47*B7</f>
        <v>22122.964285714261</v>
      </c>
      <c r="G47" s="30"/>
    </row>
    <row r="48" spans="1:10" s="1" customFormat="1" ht="14" x14ac:dyDescent="0.3">
      <c r="A48" s="21" t="s">
        <v>39</v>
      </c>
      <c r="B48" s="39">
        <f>SUM(B47/(B39+B40+B41+B42))</f>
        <v>4.3170670513705032</v>
      </c>
      <c r="C48" s="21"/>
      <c r="D48" s="37"/>
    </row>
    <row r="49" spans="1:16" s="1" customFormat="1" ht="14" x14ac:dyDescent="0.3">
      <c r="A49" s="19"/>
    </row>
    <row r="50" spans="1:16" s="1" customFormat="1" ht="76.5" customHeight="1" x14ac:dyDescent="0.3">
      <c r="A50" s="65" t="s">
        <v>27</v>
      </c>
      <c r="B50" s="65"/>
      <c r="C50" s="65"/>
      <c r="D50" s="65"/>
    </row>
    <row r="51" spans="1:16" s="1" customFormat="1" ht="7.5" customHeight="1" x14ac:dyDescent="0.3">
      <c r="A51" s="29"/>
      <c r="B51" s="29"/>
      <c r="C51" s="29"/>
      <c r="D51" s="29"/>
    </row>
    <row r="52" spans="1:16" s="1" customFormat="1" ht="33.75" customHeight="1" x14ac:dyDescent="0.3">
      <c r="A52" s="65" t="s">
        <v>28</v>
      </c>
      <c r="B52" s="65"/>
      <c r="C52" s="65"/>
      <c r="D52" s="65"/>
    </row>
    <row r="53" spans="1:16" ht="7.5" customHeight="1" x14ac:dyDescent="0.35"/>
    <row r="54" spans="1:16" ht="19.5" customHeight="1" x14ac:dyDescent="0.35">
      <c r="A54" s="47"/>
      <c r="B54" s="44"/>
      <c r="C54" s="44"/>
      <c r="D54" s="48" t="s">
        <v>44</v>
      </c>
      <c r="E54" s="8"/>
      <c r="F54" s="46"/>
    </row>
    <row r="55" spans="1:16" ht="17.25" customHeight="1" x14ac:dyDescent="0.35">
      <c r="A55" s="49"/>
      <c r="B55" s="49"/>
      <c r="C55" s="49"/>
      <c r="D55" s="49"/>
      <c r="E55" s="49"/>
      <c r="F55" s="49"/>
      <c r="G55" s="49"/>
      <c r="H55" s="49"/>
      <c r="I55" s="50"/>
      <c r="J55" s="50"/>
      <c r="K55" s="50"/>
      <c r="L55" s="50"/>
      <c r="N55" s="51"/>
      <c r="O55" s="52"/>
      <c r="P55" s="52"/>
    </row>
    <row r="56" spans="1:16" ht="21" customHeight="1" x14ac:dyDescent="0.35">
      <c r="A56" s="49"/>
      <c r="B56" s="49"/>
      <c r="C56" s="49"/>
      <c r="D56" s="49"/>
      <c r="E56" s="49"/>
      <c r="F56" s="49"/>
      <c r="G56" s="49"/>
      <c r="H56" s="49"/>
      <c r="I56" s="50"/>
      <c r="J56" s="50"/>
      <c r="K56" s="50"/>
      <c r="L56" s="50"/>
      <c r="N56" s="51"/>
      <c r="O56" s="52"/>
      <c r="P56" s="52"/>
    </row>
    <row r="57" spans="1:16" s="9" customFormat="1" ht="17.5" x14ac:dyDescent="0.35">
      <c r="A57" s="49"/>
      <c r="B57" s="49"/>
      <c r="C57" s="49"/>
      <c r="D57" s="49"/>
      <c r="E57" s="49"/>
      <c r="F57" s="49"/>
      <c r="G57" s="49"/>
      <c r="H57" s="49"/>
      <c r="I57" s="50"/>
      <c r="J57" s="50"/>
      <c r="K57" s="50"/>
      <c r="L57" s="50"/>
    </row>
    <row r="58" spans="1:16" s="9" customFormat="1" ht="17.5" x14ac:dyDescent="0.35">
      <c r="A58" s="49"/>
      <c r="B58" s="49"/>
      <c r="C58" s="49"/>
      <c r="D58" s="49"/>
      <c r="E58" s="49"/>
      <c r="F58" s="49"/>
      <c r="G58" s="49"/>
      <c r="H58" s="49"/>
      <c r="I58" s="50"/>
      <c r="J58" s="50"/>
      <c r="K58" s="50"/>
      <c r="L58" s="50"/>
    </row>
    <row r="59" spans="1:16" x14ac:dyDescent="0.35">
      <c r="A59" s="45"/>
    </row>
  </sheetData>
  <sheetProtection algorithmName="SHA-512" hashValue="HS2lelpVp96s0mTaDSpqilFWyZWfEBkK/xkjFTRIRODkbjTPleSHj1XrVeH5vC7FS+Pjc52QhiGG7PDW30DmaQ==" saltValue="YmKFXX+QIQIr/KKu8oiVrA==" spinCount="100000" sheet="1" objects="1" scenarios="1"/>
  <mergeCells count="7">
    <mergeCell ref="G7:J7"/>
    <mergeCell ref="A32:D32"/>
    <mergeCell ref="A36:D36"/>
    <mergeCell ref="A50:D50"/>
    <mergeCell ref="A52:D52"/>
    <mergeCell ref="A26:D26"/>
    <mergeCell ref="A45:D45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7FD0CD-380D-4427-ACD7-92693AD77D51}"/>
</file>

<file path=customXml/itemProps2.xml><?xml version="1.0" encoding="utf-8"?>
<ds:datastoreItem xmlns:ds="http://schemas.openxmlformats.org/officeDocument/2006/customXml" ds:itemID="{67E95594-1A37-421D-A569-94D3A20F2AD1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BEC78A-98BC-4B08-9BEF-3FE53B7973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CalfCreepFeed</vt:lpstr>
      <vt:lpstr>CalfCreepFeed!Print_Area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Calf Creep Feed Calculator</dc:title>
  <dc:creator>bhamm</dc:creator>
  <cp:lastModifiedBy>Mashinini, Khosi</cp:lastModifiedBy>
  <cp:lastPrinted>2024-10-01T16:05:15Z</cp:lastPrinted>
  <dcterms:created xsi:type="dcterms:W3CDTF">2015-08-13T17:53:05Z</dcterms:created>
  <dcterms:modified xsi:type="dcterms:W3CDTF">2025-09-26T18:50:17Z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