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P:\D03\Farm Management\1. Cost of Production\Ready to post to website\"/>
    </mc:Choice>
  </mc:AlternateContent>
  <xr:revisionPtr revIDLastSave="0" documentId="13_ncr:1_{93BA9117-9E1B-45B2-9BAD-78415CB1AF03}" xr6:coauthVersionLast="47" xr6:coauthVersionMax="47" xr10:uidLastSave="{00000000-0000-0000-0000-000000000000}"/>
  <workbookProtection workbookAlgorithmName="SHA-512" workbookHashValue="aj2CamwEleHSkWrNfwbhw/ojzjTixRBwD5BPcw8wUce2ZH5lRw1GHSGlQYdgiDftQ2HDZw/eZChYV2CUNvtcOw==" workbookSaltValue="iXvtN6ljdsHsZGTsl88Kxg==" workbookSpinCount="100000" lockStructure="1"/>
  <bookViews>
    <workbookView xWindow="28680" yWindow="-120" windowWidth="29040" windowHeight="15720" xr2:uid="{00000000-000D-0000-FFFF-FFFF00000000}"/>
  </bookViews>
  <sheets>
    <sheet name="Greenfeed Decision Cos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1" l="1"/>
  <c r="D6" i="1" l="1"/>
  <c r="J32" i="1" l="1"/>
  <c r="J28" i="1"/>
  <c r="J19" i="1"/>
  <c r="D16" i="1" l="1"/>
  <c r="D8" i="1"/>
  <c r="A27" i="1"/>
  <c r="B27" i="1"/>
  <c r="J29" i="1" s="1"/>
  <c r="A29" i="1"/>
  <c r="B29" i="1" l="1"/>
  <c r="D29" i="1" l="1"/>
  <c r="F29" i="1" s="1"/>
  <c r="H29" i="1" s="1"/>
  <c r="B25" i="1"/>
  <c r="B26" i="1" s="1"/>
  <c r="B21" i="1"/>
  <c r="F21" i="1" s="1"/>
  <c r="H21" i="1" s="1"/>
  <c r="J20" i="1"/>
  <c r="D21" i="1" l="1"/>
  <c r="J21" i="1" s="1"/>
  <c r="F20" i="1"/>
  <c r="B20" i="1"/>
  <c r="B22" i="1" s="1"/>
  <c r="B33" i="1" s="1"/>
  <c r="F22" i="1" l="1"/>
  <c r="F33" i="1" s="1"/>
  <c r="F34" i="1" s="1"/>
  <c r="H20" i="1"/>
  <c r="H22" i="1" s="1"/>
  <c r="H33" i="1" s="1"/>
  <c r="H34" i="1" s="1"/>
  <c r="J3" i="1" l="1"/>
  <c r="D22" i="1" l="1"/>
  <c r="D33" i="1" s="1"/>
  <c r="J22" i="1"/>
  <c r="J33" i="1" s="1"/>
</calcChain>
</file>

<file path=xl/sharedStrings.xml><?xml version="1.0" encoding="utf-8"?>
<sst xmlns="http://schemas.openxmlformats.org/spreadsheetml/2006/main" count="40" uniqueCount="32">
  <si>
    <t xml:space="preserve">Bale Weight (pounds) </t>
  </si>
  <si>
    <t>Baling Cost ($ per bale)</t>
  </si>
  <si>
    <t xml:space="preserve">Swathing/Windrowing Cost ($ per acre) </t>
  </si>
  <si>
    <t>Livestock Producer's Cost to put up Greenfeed</t>
  </si>
  <si>
    <t>Payment to Grain Producer for Standing Greenfeed</t>
  </si>
  <si>
    <t xml:space="preserve">Estimated Greenfeed Yield (bales per acre) </t>
  </si>
  <si>
    <t>Total Greenfeed Cost</t>
  </si>
  <si>
    <t xml:space="preserve">(add cost for plastic and wrapping here if making silage bales) </t>
  </si>
  <si>
    <t>Printed:</t>
  </si>
  <si>
    <t>. . . . . . . . . . . . . . . . . . . . . . . . . . . . . . . . . . . . . . . . . . . . . . . . . . . . . . . . . . . . . .</t>
  </si>
  <si>
    <t xml:space="preserve">Greenfeed Purchased (total acres) </t>
  </si>
  <si>
    <t>Price/Bale</t>
  </si>
  <si>
    <t>Price/Acre</t>
  </si>
  <si>
    <t>Total</t>
  </si>
  <si>
    <t>Freight Cost ($/loaded mile)</t>
  </si>
  <si>
    <t>Miles hauled</t>
  </si>
  <si>
    <t>Price/Ton
(as fed)</t>
  </si>
  <si>
    <t>Greenfeed as fed moisture content (%)</t>
  </si>
  <si>
    <t>Price/Ton
(DM)</t>
  </si>
  <si>
    <t>Calculation #2 - Freight Cost</t>
  </si>
  <si>
    <t>As fed pounds per load</t>
  </si>
  <si>
    <t>As fed tons per load</t>
  </si>
  <si>
    <t xml:space="preserve">Freight - bales per load </t>
  </si>
  <si>
    <t>Calculation #3 - Forage Cost including Freight</t>
  </si>
  <si>
    <t xml:space="preserve">Calculation #1 - Forage Cost </t>
  </si>
  <si>
    <r>
      <t>Standing Greenfeed Cost*</t>
    </r>
    <r>
      <rPr>
        <sz val="9"/>
        <color theme="1"/>
        <rFont val="Arial"/>
        <family val="2"/>
      </rPr>
      <t xml:space="preserve"> (cents/lb Dry Matter DM basis) </t>
    </r>
  </si>
  <si>
    <r>
      <t xml:space="preserve">*** Enter changes to </t>
    </r>
    <r>
      <rPr>
        <b/>
        <sz val="10"/>
        <color indexed="12"/>
        <rFont val="Arial"/>
        <family val="2"/>
      </rPr>
      <t>BLUE</t>
    </r>
    <r>
      <rPr>
        <b/>
        <sz val="10"/>
        <color indexed="48"/>
        <rFont val="Arial"/>
        <family val="2"/>
      </rPr>
      <t xml:space="preserve"> </t>
    </r>
    <r>
      <rPr>
        <b/>
        <sz val="10"/>
        <rFont val="Arial"/>
        <family val="2"/>
      </rPr>
      <t>values only ***</t>
    </r>
  </si>
  <si>
    <t xml:space="preserve">Decision Cost Calculator - Buying Standing Greenfeed </t>
  </si>
  <si>
    <t xml:space="preserve">Field bale hauling and loading ($ per bale) </t>
  </si>
  <si>
    <t>*Variable due to quality and nitrate issues and does not represent average values.</t>
  </si>
  <si>
    <r>
      <rPr>
        <b/>
        <sz val="10"/>
        <rFont val="Arial"/>
        <family val="2"/>
      </rPr>
      <t xml:space="preserve">Note: </t>
    </r>
    <r>
      <rPr>
        <sz val="10"/>
        <rFont val="Arial"/>
        <family val="2"/>
      </rPr>
      <t>This budget is only a guide and is not intended as an in-depth study of livestock feed values. Standing greenfeed cost (cents/lb DM) is based on the Cost of Production Hay: Round Bale and Silage Bulletin and is not intended to represent the current market value.  Interpretation and use of this information is the responsibility of the user.  If you need help with a budget, contact a Farm Management Specialist.</t>
    </r>
  </si>
  <si>
    <t>October,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</si>
</sst>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quot;$&quot;#,##0.00"/>
    <numFmt numFmtId="165" formatCode="&quot;$&quot;#,##0"/>
    <numFmt numFmtId="166" formatCode="_-* #,##0_-;\-* #,##0_-;_-* &quot;-&quot;??_-;_-@_-"/>
    <numFmt numFmtId="167" formatCode="&quot;$&quot;#,##0.0000"/>
  </numFmts>
  <fonts count="23" x14ac:knownFonts="1">
    <font>
      <sz val="11"/>
      <color theme="1"/>
      <name val="Calibri"/>
      <family val="2"/>
      <scheme val="minor"/>
    </font>
    <font>
      <sz val="12"/>
      <name val="Arial"/>
      <family val="2"/>
    </font>
    <font>
      <sz val="10"/>
      <name val="Arial"/>
      <family val="2"/>
    </font>
    <font>
      <b/>
      <sz val="10"/>
      <name val="Arial"/>
      <family val="2"/>
    </font>
    <font>
      <b/>
      <sz val="10"/>
      <color theme="1"/>
      <name val="Arial"/>
      <family val="2"/>
    </font>
    <font>
      <b/>
      <sz val="12"/>
      <color theme="1"/>
      <name val="Arial"/>
      <family val="2"/>
    </font>
    <font>
      <b/>
      <sz val="11"/>
      <color theme="1"/>
      <name val="Arial"/>
      <family val="2"/>
    </font>
    <font>
      <u/>
      <sz val="11"/>
      <color theme="1"/>
      <name val="Calibri"/>
      <family val="2"/>
      <scheme val="minor"/>
    </font>
    <font>
      <sz val="11"/>
      <color theme="1"/>
      <name val="Arial"/>
      <family val="2"/>
    </font>
    <font>
      <sz val="22"/>
      <color theme="1"/>
      <name val="Arial"/>
      <family val="2"/>
    </font>
    <font>
      <b/>
      <sz val="18"/>
      <color theme="0"/>
      <name val="Arial"/>
      <family val="2"/>
    </font>
    <font>
      <sz val="11"/>
      <color theme="0"/>
      <name val="Arial"/>
      <family val="2"/>
    </font>
    <font>
      <sz val="10"/>
      <color theme="0"/>
      <name val="Arial"/>
      <family val="2"/>
    </font>
    <font>
      <sz val="9"/>
      <color theme="0"/>
      <name val="Arial"/>
      <family val="2"/>
    </font>
    <font>
      <b/>
      <sz val="12"/>
      <color theme="0"/>
      <name val="Arial"/>
      <family val="2"/>
    </font>
    <font>
      <sz val="12"/>
      <color theme="0"/>
      <name val="Arial"/>
      <family val="2"/>
    </font>
    <font>
      <sz val="11"/>
      <color theme="1"/>
      <name val="Calibri"/>
      <family val="2"/>
      <scheme val="minor"/>
    </font>
    <font>
      <sz val="9"/>
      <color theme="1"/>
      <name val="Arial"/>
      <family val="2"/>
    </font>
    <font>
      <b/>
      <sz val="11"/>
      <color rgb="FF0000FF"/>
      <name val="Arial"/>
      <family val="2"/>
    </font>
    <font>
      <sz val="10"/>
      <color theme="1"/>
      <name val="Arial"/>
      <family val="2"/>
    </font>
    <font>
      <u/>
      <sz val="11"/>
      <color theme="1"/>
      <name val="Arial"/>
      <family val="2"/>
    </font>
    <font>
      <b/>
      <sz val="10"/>
      <color indexed="12"/>
      <name val="Arial"/>
      <family val="2"/>
    </font>
    <font>
      <b/>
      <sz val="10"/>
      <color indexed="48"/>
      <name val="Arial"/>
      <family val="2"/>
    </font>
  </fonts>
  <fills count="3">
    <fill>
      <patternFill patternType="none"/>
    </fill>
    <fill>
      <patternFill patternType="gray125"/>
    </fill>
    <fill>
      <patternFill patternType="solid">
        <fgColor rgb="FF427730"/>
        <bgColor indexed="64"/>
      </patternFill>
    </fill>
  </fills>
  <borders count="2">
    <border>
      <left/>
      <right/>
      <top/>
      <bottom/>
      <diagonal/>
    </border>
    <border>
      <left/>
      <right/>
      <top/>
      <bottom style="thin">
        <color indexed="64"/>
      </bottom>
      <diagonal/>
    </border>
  </borders>
  <cellStyleXfs count="4">
    <xf numFmtId="0" fontId="0" fillId="0" borderId="0"/>
    <xf numFmtId="164" fontId="1" fillId="0" borderId="0">
      <alignment vertical="top"/>
    </xf>
    <xf numFmtId="43" fontId="16" fillId="0" borderId="0" applyFont="0" applyFill="0" applyBorder="0" applyAlignment="0" applyProtection="0"/>
    <xf numFmtId="0" fontId="2" fillId="0" borderId="0">
      <alignment vertical="top"/>
    </xf>
  </cellStyleXfs>
  <cellXfs count="43">
    <xf numFmtId="0" fontId="0" fillId="0" borderId="0" xfId="0"/>
    <xf numFmtId="0" fontId="4" fillId="0" borderId="1" xfId="0" applyFont="1" applyBorder="1"/>
    <xf numFmtId="0" fontId="5" fillId="0" borderId="1" xfId="0" applyFont="1" applyBorder="1"/>
    <xf numFmtId="0" fontId="0" fillId="0" borderId="1" xfId="0" applyBorder="1"/>
    <xf numFmtId="17" fontId="6" fillId="0" borderId="1" xfId="0" applyNumberFormat="1" applyFont="1" applyBorder="1" applyAlignment="1">
      <alignment horizontal="right"/>
    </xf>
    <xf numFmtId="0" fontId="7" fillId="0" borderId="0" xfId="0" applyFont="1"/>
    <xf numFmtId="0" fontId="4" fillId="0" borderId="0" xfId="0" applyFont="1" applyAlignment="1">
      <alignment horizontal="left" vertical="center"/>
    </xf>
    <xf numFmtId="0" fontId="8" fillId="0" borderId="0" xfId="0" applyFont="1"/>
    <xf numFmtId="0" fontId="8" fillId="0" borderId="0" xfId="0" applyFont="1" applyAlignment="1">
      <alignment horizontal="center"/>
    </xf>
    <xf numFmtId="0" fontId="9" fillId="0" borderId="0" xfId="0" applyFont="1"/>
    <xf numFmtId="0" fontId="10" fillId="2" borderId="0" xfId="0" applyFont="1" applyFill="1"/>
    <xf numFmtId="0" fontId="11" fillId="2" borderId="0" xfId="0" applyFont="1" applyFill="1"/>
    <xf numFmtId="0" fontId="11" fillId="2" borderId="0" xfId="0" applyFont="1" applyFill="1" applyAlignment="1">
      <alignment horizontal="center"/>
    </xf>
    <xf numFmtId="0" fontId="12" fillId="2" borderId="0" xfId="0" applyFont="1" applyFill="1"/>
    <xf numFmtId="0" fontId="13" fillId="2" borderId="0" xfId="0" applyFont="1" applyFill="1" applyAlignment="1">
      <alignment horizontal="right" vertical="center"/>
    </xf>
    <xf numFmtId="0" fontId="15" fillId="2" borderId="0" xfId="0" applyFont="1" applyFill="1"/>
    <xf numFmtId="0" fontId="14" fillId="2" borderId="0" xfId="0" applyFont="1" applyFill="1" applyAlignment="1">
      <alignment horizontal="center"/>
    </xf>
    <xf numFmtId="0" fontId="14" fillId="2" borderId="0" xfId="0" applyFont="1" applyFill="1" applyAlignment="1">
      <alignment vertical="center"/>
    </xf>
    <xf numFmtId="165" fontId="15" fillId="2" borderId="0" xfId="0" applyNumberFormat="1" applyFont="1" applyFill="1"/>
    <xf numFmtId="0" fontId="17" fillId="0" borderId="0" xfId="0" applyFont="1"/>
    <xf numFmtId="0" fontId="18" fillId="0" borderId="0" xfId="0" applyFont="1" applyProtection="1">
      <protection locked="0"/>
    </xf>
    <xf numFmtId="0" fontId="19" fillId="0" borderId="0" xfId="0" applyFont="1"/>
    <xf numFmtId="165" fontId="18" fillId="0" borderId="0" xfId="0" applyNumberFormat="1" applyFont="1" applyProtection="1">
      <protection locked="0"/>
    </xf>
    <xf numFmtId="164" fontId="18" fillId="0" borderId="0" xfId="0" applyNumberFormat="1" applyFont="1" applyProtection="1">
      <protection locked="0"/>
    </xf>
    <xf numFmtId="0" fontId="6" fillId="0" borderId="1" xfId="0" applyFont="1" applyBorder="1" applyAlignment="1">
      <alignment horizontal="center" wrapText="1"/>
    </xf>
    <xf numFmtId="0" fontId="6" fillId="0" borderId="0" xfId="0" applyFont="1"/>
    <xf numFmtId="165" fontId="8" fillId="0" borderId="0" xfId="0" applyNumberFormat="1" applyFont="1"/>
    <xf numFmtId="165" fontId="20" fillId="0" borderId="0" xfId="0" applyNumberFormat="1" applyFont="1"/>
    <xf numFmtId="0" fontId="6" fillId="0" borderId="0" xfId="0" applyFont="1" applyAlignment="1">
      <alignment horizontal="right"/>
    </xf>
    <xf numFmtId="165" fontId="6" fillId="0" borderId="0" xfId="0" applyNumberFormat="1" applyFont="1"/>
    <xf numFmtId="166" fontId="6" fillId="0" borderId="0" xfId="2" applyNumberFormat="1" applyFont="1"/>
    <xf numFmtId="2" fontId="6" fillId="0" borderId="0" xfId="0" applyNumberFormat="1" applyFont="1"/>
    <xf numFmtId="1" fontId="6" fillId="0" borderId="0" xfId="0" applyNumberFormat="1" applyFont="1"/>
    <xf numFmtId="0" fontId="3" fillId="0" borderId="0" xfId="0" applyFont="1"/>
    <xf numFmtId="0" fontId="2" fillId="0" borderId="0" xfId="3" applyAlignment="1">
      <alignment horizontal="left"/>
    </xf>
    <xf numFmtId="0" fontId="1" fillId="0" borderId="0" xfId="3" applyFont="1" applyAlignment="1"/>
    <xf numFmtId="0" fontId="2" fillId="0" borderId="0" xfId="3" applyAlignment="1">
      <alignment horizontal="center"/>
    </xf>
    <xf numFmtId="0" fontId="2" fillId="0" borderId="0" xfId="0" applyFont="1" applyAlignment="1">
      <alignment horizontal="right"/>
    </xf>
    <xf numFmtId="167" fontId="17" fillId="0" borderId="0" xfId="0" applyNumberFormat="1" applyFont="1" applyAlignment="1">
      <alignment horizontal="center"/>
    </xf>
    <xf numFmtId="0" fontId="17" fillId="0" borderId="0" xfId="0" applyFont="1" applyAlignment="1">
      <alignment horizontal="left"/>
    </xf>
    <xf numFmtId="2" fontId="18" fillId="0" borderId="0" xfId="0" applyNumberFormat="1" applyFont="1" applyProtection="1">
      <protection locked="0"/>
    </xf>
    <xf numFmtId="164" fontId="2" fillId="0" borderId="0" xfId="1" applyFont="1" applyAlignment="1">
      <alignment horizontal="left" vertical="top" wrapText="1"/>
    </xf>
    <xf numFmtId="14" fontId="13" fillId="2" borderId="0" xfId="0" applyNumberFormat="1" applyFont="1" applyFill="1" applyAlignment="1">
      <alignment horizontal="center" vertical="center"/>
    </xf>
  </cellXfs>
  <cellStyles count="4">
    <cellStyle name="Comma" xfId="2" builtinId="3"/>
    <cellStyle name="Normal" xfId="0" builtinId="0"/>
    <cellStyle name="Normal 2" xfId="3" xr:uid="{00000000-0005-0000-0000-000002000000}"/>
    <cellStyle name="Normal_Farrow-Wean 500" xfId="1" xr:uid="{00000000-0005-0000-0000-000003000000}"/>
  </cellStyles>
  <dxfs count="0"/>
  <tableStyles count="0" defaultTableStyle="TableStyleMedium2" defaultPivotStyle="PivotStyleLight16"/>
  <colors>
    <mruColors>
      <color rgb="FF42773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hyperlink" Target="https://www.gov.mb.ca/agriculture/farm-management/farm-business-management-contacts.html"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228600</xdr:colOff>
      <xdr:row>0</xdr:row>
      <xdr:rowOff>84773</xdr:rowOff>
    </xdr:from>
    <xdr:to>
      <xdr:col>10</xdr:col>
      <xdr:colOff>209549</xdr:colOff>
      <xdr:row>1</xdr:row>
      <xdr:rowOff>114300</xdr:rowOff>
    </xdr:to>
    <xdr:pic>
      <xdr:nvPicPr>
        <xdr:cNvPr id="4" name="Picture 6" descr="Government of Manitoba logo.">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5650" y="84773"/>
          <a:ext cx="1943099" cy="372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2647950</xdr:colOff>
      <xdr:row>39</xdr:row>
      <xdr:rowOff>38100</xdr:rowOff>
    </xdr:from>
    <xdr:to>
      <xdr:col>6</xdr:col>
      <xdr:colOff>28575</xdr:colOff>
      <xdr:row>43</xdr:row>
      <xdr:rowOff>38100</xdr:rowOff>
    </xdr:to>
    <xdr:pic>
      <xdr:nvPicPr>
        <xdr:cNvPr id="5" name="Picture 5" descr="Contact Us information including a link to Farm Management Specialists listing.">
          <a:hlinkClick xmlns:r="http://schemas.openxmlformats.org/officeDocument/2006/relationships" r:id="rId2" tooltip="Click here for a list of Farm Management contacts."/>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647950" y="8677275"/>
          <a:ext cx="3733800"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40"/>
  <sheetViews>
    <sheetView tabSelected="1" zoomScale="90" zoomScaleNormal="90" workbookViewId="0"/>
  </sheetViews>
  <sheetFormatPr defaultRowHeight="14.5" x14ac:dyDescent="0.35"/>
  <cols>
    <col min="1" max="1" width="49.08984375" customWidth="1"/>
    <col min="2" max="2" width="12.6328125" customWidth="1"/>
    <col min="3" max="3" width="4" customWidth="1"/>
    <col min="4" max="4" width="12.6328125" customWidth="1"/>
    <col min="5" max="5" width="4" customWidth="1"/>
    <col min="6" max="6" width="12.6328125" customWidth="1"/>
    <col min="7" max="7" width="4" customWidth="1"/>
    <col min="8" max="8" width="12.6328125" customWidth="1"/>
    <col min="9" max="9" width="4" customWidth="1"/>
    <col min="10" max="10" width="12.6328125" customWidth="1"/>
  </cols>
  <sheetData>
    <row r="1" spans="1:23" ht="27" customHeight="1" x14ac:dyDescent="0.35">
      <c r="A1" s="7"/>
      <c r="B1" s="7"/>
      <c r="C1" s="8"/>
      <c r="D1" s="8"/>
      <c r="E1" s="8"/>
      <c r="F1" s="8"/>
    </row>
    <row r="2" spans="1:23" ht="27.5" x14ac:dyDescent="0.55000000000000004">
      <c r="A2" s="9" t="s">
        <v>9</v>
      </c>
      <c r="B2" s="7"/>
      <c r="C2" s="8"/>
      <c r="D2" s="8"/>
      <c r="E2" s="8"/>
      <c r="F2" s="8"/>
    </row>
    <row r="3" spans="1:23" ht="23" x14ac:dyDescent="0.5">
      <c r="A3" s="10" t="s">
        <v>27</v>
      </c>
      <c r="B3" s="11"/>
      <c r="C3" s="12"/>
      <c r="D3" s="12"/>
      <c r="E3" s="13"/>
      <c r="F3" s="13"/>
      <c r="G3" s="13"/>
      <c r="H3" s="13"/>
      <c r="I3" s="14" t="s">
        <v>8</v>
      </c>
      <c r="J3" s="42">
        <f ca="1">TODAY()</f>
        <v>45964</v>
      </c>
      <c r="K3" s="42"/>
    </row>
    <row r="4" spans="1:23" s="7" customFormat="1" ht="15.5" x14ac:dyDescent="0.35">
      <c r="A4" s="25"/>
      <c r="C4" s="33" t="s">
        <v>26</v>
      </c>
      <c r="K4" s="34"/>
      <c r="L4" s="34"/>
      <c r="M4"/>
      <c r="N4"/>
      <c r="O4" s="35"/>
      <c r="P4" s="35"/>
      <c r="Q4" s="36"/>
      <c r="R4" s="36"/>
      <c r="S4" s="36"/>
      <c r="T4" s="37"/>
      <c r="U4" s="37"/>
      <c r="V4" s="36"/>
      <c r="W4" s="36"/>
    </row>
    <row r="5" spans="1:23" x14ac:dyDescent="0.35">
      <c r="A5" s="7"/>
      <c r="B5" s="7"/>
      <c r="C5" s="7"/>
      <c r="D5" s="7"/>
      <c r="E5" s="7"/>
      <c r="F5" s="7"/>
      <c r="G5" s="7"/>
      <c r="H5" s="7"/>
      <c r="I5" s="7"/>
      <c r="J5" s="7"/>
      <c r="K5" s="7"/>
    </row>
    <row r="6" spans="1:23" x14ac:dyDescent="0.35">
      <c r="A6" s="7" t="s">
        <v>25</v>
      </c>
      <c r="B6" s="40">
        <v>6</v>
      </c>
      <c r="C6" s="7"/>
      <c r="D6" s="19" t="str">
        <f>"(equivalent as fed standing cost = "&amp;ROUND(((100-B10)/100)*B6,2)&amp;" cents/lb @"&amp;B10&amp;"% moisture)"</f>
        <v>(equivalent as fed standing cost = 5.1 cents/lb @15% moisture)</v>
      </c>
      <c r="E6" s="7"/>
      <c r="F6" s="7"/>
      <c r="G6" s="7"/>
      <c r="H6" s="7"/>
      <c r="I6" s="7"/>
      <c r="J6" s="7"/>
    </row>
    <row r="7" spans="1:23" x14ac:dyDescent="0.35">
      <c r="A7" s="7" t="s">
        <v>10</v>
      </c>
      <c r="B7" s="20">
        <v>160</v>
      </c>
      <c r="C7" s="7"/>
      <c r="D7" s="39" t="s">
        <v>29</v>
      </c>
      <c r="E7" s="7"/>
      <c r="F7" s="7"/>
      <c r="G7" s="7"/>
      <c r="H7" s="7"/>
      <c r="I7" s="7"/>
      <c r="J7" s="7"/>
    </row>
    <row r="8" spans="1:23" x14ac:dyDescent="0.35">
      <c r="A8" s="7" t="s">
        <v>5</v>
      </c>
      <c r="B8" s="20">
        <v>1.5</v>
      </c>
      <c r="C8" s="7"/>
      <c r="D8" s="21" t="str">
        <f>"("&amp;B8*B7&amp;" total bales)"</f>
        <v>(240 total bales)</v>
      </c>
      <c r="E8" s="7"/>
      <c r="F8" s="7"/>
      <c r="G8" s="7"/>
      <c r="H8" s="7"/>
      <c r="I8" s="7"/>
      <c r="J8" s="7"/>
      <c r="K8" s="7"/>
    </row>
    <row r="9" spans="1:23" x14ac:dyDescent="0.35">
      <c r="A9" s="7" t="s">
        <v>0</v>
      </c>
      <c r="B9" s="20">
        <v>1350</v>
      </c>
      <c r="C9" s="7"/>
      <c r="D9" s="7"/>
      <c r="E9" s="7"/>
      <c r="F9" s="7"/>
      <c r="G9" s="7"/>
      <c r="H9" s="7"/>
      <c r="I9" s="7"/>
      <c r="J9" s="7"/>
      <c r="K9" s="7"/>
    </row>
    <row r="10" spans="1:23" x14ac:dyDescent="0.35">
      <c r="A10" s="7" t="s">
        <v>17</v>
      </c>
      <c r="B10" s="20">
        <v>15</v>
      </c>
      <c r="C10" s="7"/>
      <c r="D10" s="7"/>
      <c r="E10" s="7"/>
      <c r="F10" s="7"/>
      <c r="G10" s="7"/>
      <c r="H10" s="7"/>
      <c r="I10" s="7"/>
      <c r="J10" s="7"/>
      <c r="K10" s="7"/>
    </row>
    <row r="11" spans="1:23" x14ac:dyDescent="0.35">
      <c r="A11" s="7" t="s">
        <v>1</v>
      </c>
      <c r="B11" s="22">
        <v>15</v>
      </c>
      <c r="C11" s="7"/>
      <c r="D11" s="21" t="s">
        <v>7</v>
      </c>
      <c r="E11" s="7"/>
      <c r="F11" s="7"/>
      <c r="G11" s="7"/>
      <c r="H11" s="7"/>
      <c r="I11" s="7"/>
      <c r="J11" s="7"/>
      <c r="K11" s="7"/>
    </row>
    <row r="12" spans="1:23" x14ac:dyDescent="0.35">
      <c r="A12" s="7" t="s">
        <v>2</v>
      </c>
      <c r="B12" s="22">
        <v>18</v>
      </c>
      <c r="C12" s="7"/>
      <c r="D12" s="7"/>
      <c r="E12" s="7"/>
      <c r="F12" s="7"/>
      <c r="G12" s="7"/>
      <c r="H12" s="7"/>
      <c r="I12" s="7"/>
      <c r="J12" s="7"/>
      <c r="K12" s="7"/>
    </row>
    <row r="13" spans="1:23" x14ac:dyDescent="0.35">
      <c r="A13" s="7" t="s">
        <v>28</v>
      </c>
      <c r="B13" s="23">
        <v>3.75</v>
      </c>
      <c r="C13" s="7"/>
      <c r="D13" s="7"/>
      <c r="E13" s="7"/>
      <c r="F13" s="7"/>
      <c r="G13" s="7"/>
      <c r="H13" s="7"/>
      <c r="I13" s="7"/>
      <c r="J13" s="7"/>
      <c r="K13" s="7"/>
    </row>
    <row r="14" spans="1:23" x14ac:dyDescent="0.35">
      <c r="A14" s="7" t="s">
        <v>14</v>
      </c>
      <c r="B14" s="23">
        <v>7</v>
      </c>
      <c r="C14" s="7"/>
      <c r="D14" s="7"/>
      <c r="E14" s="7"/>
      <c r="F14" s="7"/>
      <c r="G14" s="7"/>
      <c r="H14" s="7"/>
      <c r="I14" s="7"/>
      <c r="J14" s="7"/>
      <c r="K14" s="7"/>
    </row>
    <row r="15" spans="1:23" x14ac:dyDescent="0.35">
      <c r="A15" s="7" t="s">
        <v>15</v>
      </c>
      <c r="B15" s="20">
        <v>25</v>
      </c>
      <c r="C15" s="7"/>
      <c r="D15" s="7"/>
      <c r="E15" s="7"/>
      <c r="F15" s="7"/>
      <c r="G15" s="7"/>
      <c r="H15" s="7"/>
      <c r="I15" s="7"/>
      <c r="J15" s="7"/>
      <c r="K15" s="7"/>
    </row>
    <row r="16" spans="1:23" x14ac:dyDescent="0.35">
      <c r="A16" s="7" t="s">
        <v>22</v>
      </c>
      <c r="B16" s="20">
        <v>34</v>
      </c>
      <c r="C16" s="7"/>
      <c r="D16" s="21" t="str">
        <f>"("&amp;ROUNDUP((B8*B7)/B16,0)&amp;" loads)"</f>
        <v>(8 loads)</v>
      </c>
      <c r="E16" s="7"/>
      <c r="F16" s="7"/>
      <c r="G16" s="7"/>
      <c r="H16" s="7"/>
      <c r="I16" s="7"/>
      <c r="J16" s="7"/>
      <c r="K16" s="7"/>
    </row>
    <row r="17" spans="1:11" x14ac:dyDescent="0.35">
      <c r="A17" s="7"/>
      <c r="B17" s="7"/>
      <c r="C17" s="7"/>
      <c r="D17" s="7"/>
      <c r="E17" s="7"/>
      <c r="F17" s="7"/>
      <c r="G17" s="7"/>
      <c r="H17" s="7"/>
      <c r="I17" s="7"/>
      <c r="J17" s="7"/>
      <c r="K17" s="7"/>
    </row>
    <row r="18" spans="1:11" ht="20.25" customHeight="1" x14ac:dyDescent="0.35">
      <c r="A18" s="17" t="s">
        <v>24</v>
      </c>
      <c r="B18" s="16"/>
      <c r="C18" s="16"/>
      <c r="D18" s="15"/>
      <c r="E18" s="16"/>
      <c r="F18" s="16"/>
      <c r="G18" s="16"/>
      <c r="H18" s="16"/>
      <c r="I18" s="16"/>
      <c r="J18" s="16"/>
      <c r="K18" s="16"/>
    </row>
    <row r="19" spans="1:11" ht="28.5" x14ac:dyDescent="0.35">
      <c r="A19" s="7"/>
      <c r="B19" s="24" t="s">
        <v>11</v>
      </c>
      <c r="C19" s="25"/>
      <c r="D19" s="24" t="s">
        <v>12</v>
      </c>
      <c r="E19" s="25"/>
      <c r="F19" s="24" t="s">
        <v>16</v>
      </c>
      <c r="G19" s="25"/>
      <c r="H19" s="24" t="s">
        <v>18</v>
      </c>
      <c r="I19" s="25"/>
      <c r="J19" s="24" t="str">
        <f>"Price/"&amp;B8*B7&amp;" bales"</f>
        <v>Price/240 bales</v>
      </c>
      <c r="K19" s="7"/>
    </row>
    <row r="20" spans="1:11" x14ac:dyDescent="0.35">
      <c r="A20" s="7" t="s">
        <v>3</v>
      </c>
      <c r="B20" s="26">
        <f>D20/B8</f>
        <v>30.75</v>
      </c>
      <c r="C20" s="7"/>
      <c r="D20" s="26">
        <f>B12+(B11*B8)+(B13*B8)</f>
        <v>46.125</v>
      </c>
      <c r="E20" s="7"/>
      <c r="F20" s="26">
        <f>D20/((B8*B9)/2000)</f>
        <v>45.555555555555557</v>
      </c>
      <c r="G20" s="7"/>
      <c r="H20" s="26">
        <f>ROUND(F20/((100-$B$10)/100),2)</f>
        <v>53.59</v>
      </c>
      <c r="I20" s="7"/>
      <c r="J20" s="26">
        <f>SUM(D20*$B$7)</f>
        <v>7380</v>
      </c>
      <c r="K20" s="7"/>
    </row>
    <row r="21" spans="1:11" x14ac:dyDescent="0.35">
      <c r="A21" s="7" t="s">
        <v>4</v>
      </c>
      <c r="B21" s="27">
        <f>ROUND(((B6*B9/100)*((100-B10)/100)),2)</f>
        <v>68.849999999999994</v>
      </c>
      <c r="C21" s="7"/>
      <c r="D21" s="27">
        <f>B21*B8</f>
        <v>103.27499999999999</v>
      </c>
      <c r="E21" s="7"/>
      <c r="F21" s="27">
        <f>B21*(2000/B9)</f>
        <v>101.99999999999999</v>
      </c>
      <c r="G21" s="7"/>
      <c r="H21" s="27">
        <f>ROUND(F21/((100-$B$10)/100),2)</f>
        <v>120</v>
      </c>
      <c r="I21" s="7"/>
      <c r="J21" s="27">
        <f>SUM(D21*$B$7)</f>
        <v>16524</v>
      </c>
      <c r="K21" s="7"/>
    </row>
    <row r="22" spans="1:11" x14ac:dyDescent="0.35">
      <c r="A22" s="28" t="s">
        <v>13</v>
      </c>
      <c r="B22" s="29">
        <f>SUM(B20:B21)</f>
        <v>99.6</v>
      </c>
      <c r="C22" s="25"/>
      <c r="D22" s="29">
        <f>SUM(D20:D21)</f>
        <v>149.39999999999998</v>
      </c>
      <c r="E22" s="25"/>
      <c r="F22" s="29">
        <f>SUM(F20:F21)</f>
        <v>147.55555555555554</v>
      </c>
      <c r="G22" s="25"/>
      <c r="H22" s="29">
        <f>SUM(H20:H21)</f>
        <v>173.59</v>
      </c>
      <c r="I22" s="25"/>
      <c r="J22" s="29">
        <f>SUM(J20:J21)</f>
        <v>23904</v>
      </c>
      <c r="K22" s="7"/>
    </row>
    <row r="23" spans="1:11" x14ac:dyDescent="0.35">
      <c r="A23" s="7"/>
      <c r="B23" s="7"/>
      <c r="C23" s="7"/>
      <c r="D23" s="7"/>
      <c r="E23" s="7"/>
      <c r="F23" s="7"/>
      <c r="G23" s="7"/>
      <c r="H23" s="7"/>
      <c r="I23" s="7"/>
      <c r="J23" s="7"/>
      <c r="K23" s="7"/>
    </row>
    <row r="24" spans="1:11" ht="20.25" customHeight="1" x14ac:dyDescent="0.35">
      <c r="A24" s="17" t="s">
        <v>19</v>
      </c>
      <c r="B24" s="15"/>
      <c r="C24" s="15"/>
      <c r="D24" s="15"/>
      <c r="E24" s="15"/>
      <c r="F24" s="15"/>
      <c r="G24" s="15"/>
      <c r="H24" s="15"/>
      <c r="I24" s="15"/>
      <c r="J24" s="15"/>
      <c r="K24" s="16"/>
    </row>
    <row r="25" spans="1:11" x14ac:dyDescent="0.35">
      <c r="A25" s="7" t="s">
        <v>20</v>
      </c>
      <c r="B25" s="30">
        <f>B9*B16</f>
        <v>45900</v>
      </c>
      <c r="C25" s="7"/>
      <c r="D25" s="7"/>
      <c r="E25" s="7"/>
      <c r="F25" s="7"/>
      <c r="G25" s="7"/>
      <c r="H25" s="7"/>
      <c r="I25" s="7"/>
      <c r="J25" s="7"/>
      <c r="K25" s="7"/>
    </row>
    <row r="26" spans="1:11" x14ac:dyDescent="0.35">
      <c r="A26" s="7" t="s">
        <v>21</v>
      </c>
      <c r="B26" s="31">
        <f>B25/2000</f>
        <v>22.95</v>
      </c>
      <c r="C26" s="7"/>
      <c r="D26" s="7"/>
      <c r="E26" s="7"/>
      <c r="F26" s="7"/>
      <c r="G26" s="7"/>
      <c r="H26" s="7"/>
      <c r="I26" s="7"/>
      <c r="J26" s="7"/>
      <c r="K26" s="7"/>
    </row>
    <row r="27" spans="1:11" x14ac:dyDescent="0.35">
      <c r="A27" s="7" t="str">
        <f>"Total number of loads hauled ("&amp;B8*B7&amp;" bales)"</f>
        <v>Total number of loads hauled (240 bales)</v>
      </c>
      <c r="B27" s="32">
        <f>ROUNDUP((B8*B7)/B16,0)</f>
        <v>8</v>
      </c>
      <c r="C27" s="7"/>
      <c r="D27" s="7"/>
      <c r="E27" s="7"/>
      <c r="F27" s="7"/>
      <c r="G27" s="7"/>
      <c r="H27" s="7"/>
      <c r="I27" s="7"/>
      <c r="J27" s="7"/>
      <c r="K27" s="7"/>
    </row>
    <row r="28" spans="1:11" ht="28.5" x14ac:dyDescent="0.35">
      <c r="A28" s="7"/>
      <c r="B28" s="24" t="s">
        <v>11</v>
      </c>
      <c r="C28" s="25"/>
      <c r="D28" s="24" t="s">
        <v>12</v>
      </c>
      <c r="E28" s="25"/>
      <c r="F28" s="24" t="s">
        <v>16</v>
      </c>
      <c r="G28" s="25"/>
      <c r="H28" s="24" t="s">
        <v>18</v>
      </c>
      <c r="I28" s="25"/>
      <c r="J28" s="24" t="str">
        <f>"Price/"&amp;B8*B7&amp;" bales"</f>
        <v>Price/240 bales</v>
      </c>
      <c r="K28" s="7"/>
    </row>
    <row r="29" spans="1:11" x14ac:dyDescent="0.35">
      <c r="A29" s="28" t="str">
        <f>"Total freight cost ($"&amp;B14*B15&amp;"/load)"</f>
        <v>Total freight cost ($175/load)</v>
      </c>
      <c r="B29" s="29">
        <f>(B14*B15*B27)/(B8*B7)</f>
        <v>5.833333333333333</v>
      </c>
      <c r="C29" s="25"/>
      <c r="D29" s="29">
        <f>B29*B8</f>
        <v>8.75</v>
      </c>
      <c r="E29" s="25"/>
      <c r="F29" s="29">
        <f>D29/((B8*B9)/2000)</f>
        <v>8.6419753086419764</v>
      </c>
      <c r="G29" s="25"/>
      <c r="H29" s="29">
        <f>ROUND(F29/((100-$B$10)/100),2)</f>
        <v>10.17</v>
      </c>
      <c r="I29" s="25"/>
      <c r="J29" s="29">
        <f>(B14*B15*B27)</f>
        <v>1400</v>
      </c>
      <c r="K29" s="7"/>
    </row>
    <row r="30" spans="1:11" x14ac:dyDescent="0.35">
      <c r="A30" s="7"/>
      <c r="B30" s="7"/>
      <c r="C30" s="7"/>
      <c r="D30" s="7"/>
      <c r="E30" s="7"/>
      <c r="F30" s="7"/>
      <c r="G30" s="7"/>
      <c r="H30" s="7"/>
      <c r="I30" s="7"/>
      <c r="J30" s="7"/>
      <c r="K30" s="7"/>
    </row>
    <row r="31" spans="1:11" ht="20.25" customHeight="1" x14ac:dyDescent="0.35">
      <c r="A31" s="17" t="s">
        <v>23</v>
      </c>
      <c r="B31" s="18"/>
      <c r="C31" s="18"/>
      <c r="D31" s="15"/>
      <c r="E31" s="15"/>
      <c r="F31" s="15"/>
      <c r="G31" s="15"/>
      <c r="H31" s="15"/>
      <c r="I31" s="15"/>
      <c r="J31" s="15"/>
      <c r="K31" s="16"/>
    </row>
    <row r="32" spans="1:11" ht="28.5" x14ac:dyDescent="0.35">
      <c r="A32" s="7"/>
      <c r="B32" s="24" t="s">
        <v>11</v>
      </c>
      <c r="C32" s="25"/>
      <c r="D32" s="24" t="s">
        <v>12</v>
      </c>
      <c r="E32" s="25"/>
      <c r="F32" s="24" t="s">
        <v>16</v>
      </c>
      <c r="G32" s="25"/>
      <c r="H32" s="24" t="s">
        <v>18</v>
      </c>
      <c r="I32" s="25"/>
      <c r="J32" s="24" t="str">
        <f>"Price/"&amp;B8*B7&amp;" bales"</f>
        <v>Price/240 bales</v>
      </c>
      <c r="K32" s="7"/>
    </row>
    <row r="33" spans="1:12" x14ac:dyDescent="0.35">
      <c r="A33" s="28" t="s">
        <v>6</v>
      </c>
      <c r="B33" s="29">
        <f>SUM(B29+B22)</f>
        <v>105.43333333333332</v>
      </c>
      <c r="C33" s="25"/>
      <c r="D33" s="29">
        <f>SUM(D29+D22)</f>
        <v>158.14999999999998</v>
      </c>
      <c r="E33" s="25"/>
      <c r="F33" s="29">
        <f>SUM(F29+F22)</f>
        <v>156.19753086419752</v>
      </c>
      <c r="G33" s="25"/>
      <c r="H33" s="29">
        <f>SUM(H29+H22)</f>
        <v>183.76</v>
      </c>
      <c r="I33" s="25"/>
      <c r="J33" s="29">
        <f>SUM(J29+J22)</f>
        <v>25304</v>
      </c>
      <c r="K33" s="7"/>
    </row>
    <row r="34" spans="1:12" x14ac:dyDescent="0.35">
      <c r="A34" s="7"/>
      <c r="B34" s="7"/>
      <c r="C34" s="7"/>
      <c r="D34" s="7"/>
      <c r="E34" s="7"/>
      <c r="F34" s="38" t="str">
        <f>"("&amp;ROUND((F33/2000)*100,2)&amp;" cents/lb)"</f>
        <v>(7.81 cents/lb)</v>
      </c>
      <c r="G34" s="7"/>
      <c r="H34" s="38" t="str">
        <f>"("&amp;ROUND((H33/2000)*100,2)&amp;" cents/lb)"</f>
        <v>(9.19 cents/lb)</v>
      </c>
      <c r="I34" s="7"/>
      <c r="J34" s="7"/>
      <c r="K34" s="7"/>
    </row>
    <row r="35" spans="1:12" x14ac:dyDescent="0.35">
      <c r="A35" s="7"/>
      <c r="B35" s="7"/>
      <c r="C35" s="7"/>
      <c r="D35" s="7"/>
      <c r="E35" s="7"/>
      <c r="F35" s="7"/>
      <c r="G35" s="7"/>
      <c r="H35" s="7"/>
      <c r="I35" s="7"/>
      <c r="J35" s="7"/>
      <c r="K35" s="7"/>
    </row>
    <row r="36" spans="1:12" ht="12.75" customHeight="1" x14ac:dyDescent="0.35">
      <c r="A36" s="41" t="s">
        <v>30</v>
      </c>
      <c r="B36" s="41"/>
      <c r="C36" s="41"/>
      <c r="D36" s="41"/>
      <c r="E36" s="41"/>
      <c r="F36" s="41"/>
      <c r="G36" s="41"/>
      <c r="H36" s="41"/>
      <c r="I36" s="41"/>
      <c r="J36" s="41"/>
      <c r="K36" s="41"/>
    </row>
    <row r="37" spans="1:12" ht="12.75" customHeight="1" x14ac:dyDescent="0.35">
      <c r="A37" s="41"/>
      <c r="B37" s="41"/>
      <c r="C37" s="41"/>
      <c r="D37" s="41"/>
      <c r="E37" s="41"/>
      <c r="F37" s="41"/>
      <c r="G37" s="41"/>
      <c r="H37" s="41"/>
      <c r="I37" s="41"/>
      <c r="J37" s="41"/>
      <c r="K37" s="41"/>
    </row>
    <row r="38" spans="1:12" ht="16.5" customHeight="1" x14ac:dyDescent="0.35">
      <c r="A38" s="41"/>
      <c r="B38" s="41"/>
      <c r="C38" s="41"/>
      <c r="D38" s="41"/>
      <c r="E38" s="41"/>
      <c r="F38" s="41"/>
      <c r="G38" s="41"/>
      <c r="H38" s="41"/>
      <c r="I38" s="41"/>
      <c r="J38" s="41"/>
      <c r="K38" s="41"/>
    </row>
    <row r="39" spans="1:12" ht="19.5" customHeight="1" x14ac:dyDescent="0.35">
      <c r="A39" s="1"/>
      <c r="B39" s="1"/>
      <c r="C39" s="1"/>
      <c r="D39" s="1"/>
      <c r="E39" s="1"/>
      <c r="F39" s="1"/>
      <c r="G39" s="1"/>
      <c r="H39" s="2"/>
      <c r="I39" s="2"/>
      <c r="J39" s="3"/>
      <c r="K39" s="4" t="s">
        <v>31</v>
      </c>
      <c r="L39" s="5"/>
    </row>
    <row r="40" spans="1:12" ht="20.25" customHeight="1" x14ac:dyDescent="0.35">
      <c r="A40" s="6"/>
      <c r="B40" s="6"/>
      <c r="C40" s="6"/>
      <c r="D40" s="6"/>
      <c r="E40" s="6"/>
      <c r="F40" s="6"/>
      <c r="G40" s="6"/>
    </row>
  </sheetData>
  <sheetProtection algorithmName="SHA-512" hashValue="2baJdreeWacy4zs5dpoV2UQMEtR+qEzGWyrGhXBCOTEO580eAUXRkjre/WT8hweUGT58OTxxxjqXjj3CJwC6Ag==" saltValue="MAmJbvz5eUsU6tlaJC9tfA==" spinCount="100000" sheet="1" objects="1" scenarios="1"/>
  <mergeCells count="2">
    <mergeCell ref="A36:K38"/>
    <mergeCell ref="J3:K3"/>
  </mergeCells>
  <pageMargins left="0.7" right="0.7" top="0.75" bottom="0.75" header="0.3" footer="0.3"/>
  <pageSetup scale="64" orientation="portrait" r:id="rId1"/>
  <colBreaks count="1" manualBreakCount="1">
    <brk id="11"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7C3257931C4EB4CBE667AF33D71167E" ma:contentTypeVersion="3" ma:contentTypeDescription="Create a new document." ma:contentTypeScope="" ma:versionID="40765f1e47717a1969b3d26f47aa1f88">
  <xsd:schema xmlns:xsd="http://www.w3.org/2001/XMLSchema" xmlns:xs="http://www.w3.org/2001/XMLSchema" xmlns:p="http://schemas.microsoft.com/office/2006/metadata/properties" xmlns:ns1="http://schemas.microsoft.com/sharepoint/v3" targetNamespace="http://schemas.microsoft.com/office/2006/metadata/properties" ma:root="true" ma:fieldsID="b665880aa3952302b15396eac48c3363"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StartDate xmlns="http://schemas.microsoft.com/sharepoint/v3" xsi:nil="true"/>
    <PublishingExpirationDate xmlns="http://schemas.microsoft.com/sharepoint/v3" xsi:nil="true"/>
  </documentManagement>
</p:properties>
</file>

<file path=customXml/itemProps1.xml><?xml version="1.0" encoding="utf-8"?>
<ds:datastoreItem xmlns:ds="http://schemas.openxmlformats.org/officeDocument/2006/customXml" ds:itemID="{38FF0663-1ED5-462D-B85E-E9F915431BF6}"/>
</file>

<file path=customXml/itemProps2.xml><?xml version="1.0" encoding="utf-8"?>
<ds:datastoreItem xmlns:ds="http://schemas.openxmlformats.org/officeDocument/2006/customXml" ds:itemID="{27AC22B1-CD61-48E1-9F77-B881A7EB0965}"/>
</file>

<file path=customXml/itemProps3.xml><?xml version="1.0" encoding="utf-8"?>
<ds:datastoreItem xmlns:ds="http://schemas.openxmlformats.org/officeDocument/2006/customXml" ds:itemID="{E675024B-B38E-496B-8EAB-9D866065B0D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Greenfeed Decision Cost</vt:lpstr>
    </vt:vector>
  </TitlesOfParts>
  <Company>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Standing Greenfeed Decision Calculator</dc:title>
  <dc:creator>bhamm</dc:creator>
  <cp:lastModifiedBy>Mashinini, Khosi</cp:lastModifiedBy>
  <cp:lastPrinted>2022-09-20T21:05:17Z</cp:lastPrinted>
  <dcterms:created xsi:type="dcterms:W3CDTF">2021-07-15T15:56:45Z</dcterms:created>
  <dcterms:modified xsi:type="dcterms:W3CDTF">2025-11-03T21:26:45Z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0x01010007C3257931C4EB4CBE667AF33D71167E</vt:lpwstr>
  </property>
</Properties>
</file>