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steffano\Desktop\New folder\"/>
    </mc:Choice>
  </mc:AlternateContent>
  <bookViews>
    <workbookView xWindow="-15" yWindow="-15" windowWidth="11100" windowHeight="9015"/>
  </bookViews>
  <sheets>
    <sheet name="Readme" sheetId="1" r:id="rId1"/>
    <sheet name="Table 1" sheetId="4" r:id="rId2"/>
    <sheet name="Table 2" sheetId="5" r:id="rId3"/>
  </sheets>
  <definedNames>
    <definedName name="_xlnm.Print_Titles" localSheetId="1">'Table 1'!$A$2:$C$16372,'Table 1'!$2:$7</definedName>
  </definedNames>
  <calcPr calcId="162913" calcMode="manual" fullCalcOnLoad="1"/>
</workbook>
</file>

<file path=xl/calcChain.xml><?xml version="1.0" encoding="utf-8"?>
<calcChain xmlns="http://schemas.openxmlformats.org/spreadsheetml/2006/main">
  <c r="G6" i="5" l="1"/>
  <c r="E7" i="5"/>
  <c r="E8" i="5"/>
  <c r="E9" i="5"/>
  <c r="E10" i="5"/>
  <c r="E11" i="5"/>
  <c r="E12" i="5"/>
  <c r="E13" i="5"/>
  <c r="E14" i="5"/>
  <c r="G17" i="5"/>
  <c r="E18" i="5"/>
  <c r="E19" i="5"/>
  <c r="E20" i="5"/>
  <c r="G25" i="5"/>
  <c r="E26" i="5"/>
  <c r="E27" i="5"/>
  <c r="E28" i="5"/>
  <c r="E29" i="5"/>
  <c r="E30" i="5"/>
  <c r="E31" i="5"/>
  <c r="G46" i="5"/>
  <c r="E47" i="5"/>
  <c r="E48" i="5"/>
  <c r="E49" i="5"/>
  <c r="E50" i="5"/>
  <c r="E51" i="5"/>
  <c r="E52" i="5"/>
  <c r="E53" i="5"/>
  <c r="E54" i="5"/>
  <c r="E55" i="5"/>
  <c r="E56" i="5"/>
  <c r="G61" i="5"/>
  <c r="E62" i="5"/>
  <c r="E63" i="5"/>
  <c r="E64" i="5"/>
  <c r="E65" i="5"/>
  <c r="E66" i="5"/>
  <c r="E67" i="5"/>
  <c r="E68" i="5"/>
  <c r="E69" i="5"/>
  <c r="E70" i="5"/>
  <c r="E71" i="5"/>
  <c r="G75" i="5"/>
  <c r="E76" i="5"/>
  <c r="E77" i="5"/>
  <c r="E78" i="5"/>
  <c r="E79" i="5"/>
  <c r="E80" i="5"/>
  <c r="E81" i="5"/>
  <c r="E82" i="5"/>
  <c r="E83" i="5"/>
  <c r="E84" i="5"/>
  <c r="G87" i="5"/>
  <c r="E88" i="5"/>
  <c r="E89" i="5"/>
  <c r="E90" i="5"/>
  <c r="E91" i="5"/>
  <c r="E92" i="5"/>
  <c r="E93" i="5"/>
  <c r="E94" i="5"/>
  <c r="E95" i="5"/>
  <c r="E96" i="5"/>
  <c r="G101" i="5"/>
  <c r="E102" i="5"/>
  <c r="E103" i="5"/>
  <c r="E104" i="5"/>
  <c r="E105" i="5"/>
  <c r="E106" i="5"/>
  <c r="E107" i="5"/>
  <c r="E108" i="5"/>
  <c r="G113" i="5"/>
  <c r="E114" i="5"/>
  <c r="E115" i="5"/>
  <c r="E116" i="5"/>
  <c r="E117" i="5"/>
  <c r="E118" i="5"/>
  <c r="E119" i="5"/>
  <c r="G124" i="5"/>
  <c r="E125" i="5"/>
  <c r="E126" i="5"/>
  <c r="E127" i="5"/>
  <c r="E128" i="5"/>
  <c r="G133" i="5"/>
  <c r="E134" i="5"/>
  <c r="E135" i="5"/>
  <c r="E136" i="5"/>
  <c r="E137" i="5"/>
  <c r="E138" i="5"/>
  <c r="E139" i="5"/>
  <c r="E140" i="5"/>
  <c r="E141" i="5"/>
  <c r="E142" i="5"/>
  <c r="G145" i="5"/>
  <c r="E146" i="5"/>
  <c r="E147" i="5"/>
  <c r="E148" i="5"/>
  <c r="E149" i="5"/>
  <c r="E150" i="5"/>
  <c r="E151" i="5"/>
  <c r="E152" i="5"/>
  <c r="E153" i="5"/>
  <c r="E154" i="5"/>
  <c r="G213" i="5"/>
  <c r="E214" i="5"/>
  <c r="E215" i="5"/>
  <c r="E216" i="5"/>
  <c r="E217" i="5"/>
</calcChain>
</file>

<file path=xl/sharedStrings.xml><?xml version="1.0" encoding="utf-8"?>
<sst xmlns="http://schemas.openxmlformats.org/spreadsheetml/2006/main" count="1265" uniqueCount="430">
  <si>
    <t>Enhanced Package:</t>
  </si>
  <si>
    <t xml:space="preserve">       Oxidation Suite:                                                                                                                                                                                  </t>
  </si>
  <si>
    <t xml:space="preserve">                     </t>
  </si>
  <si>
    <t xml:space="preserve">                  </t>
  </si>
  <si>
    <t xml:space="preserve">                   </t>
  </si>
  <si>
    <t xml:space="preserve">      Base Metals:                               </t>
  </si>
  <si>
    <t xml:space="preserve">               </t>
  </si>
  <si>
    <t xml:space="preserve">              </t>
  </si>
  <si>
    <t xml:space="preserve">      High-Field Strength Elements:                                 </t>
  </si>
  <si>
    <t xml:space="preserve">           </t>
  </si>
  <si>
    <t xml:space="preserve">      Rare Earth Elements:                                                                                                        </t>
  </si>
  <si>
    <t xml:space="preserve">                </t>
  </si>
  <si>
    <t xml:space="preserve">      Lithophile Elements:                                                               </t>
  </si>
  <si>
    <t xml:space="preserve">                                    </t>
  </si>
  <si>
    <t xml:space="preserve">      P.G.E.s:          </t>
  </si>
  <si>
    <t xml:space="preserve"> Easting</t>
  </si>
  <si>
    <t>Northing</t>
  </si>
  <si>
    <t>S.Q. Cl</t>
  </si>
  <si>
    <t>Br</t>
  </si>
  <si>
    <t>I</t>
  </si>
  <si>
    <t>V</t>
  </si>
  <si>
    <t>As</t>
  </si>
  <si>
    <t>Se</t>
  </si>
  <si>
    <t>Mo</t>
  </si>
  <si>
    <t>Sb</t>
  </si>
  <si>
    <t>Te</t>
  </si>
  <si>
    <t>W</t>
  </si>
  <si>
    <t>Re</t>
  </si>
  <si>
    <t>Au</t>
  </si>
  <si>
    <t>S.Q. Hg</t>
  </si>
  <si>
    <t>Th</t>
  </si>
  <si>
    <t>U</t>
  </si>
  <si>
    <t>Co</t>
  </si>
  <si>
    <t>Ni</t>
  </si>
  <si>
    <t>Cu</t>
  </si>
  <si>
    <t xml:space="preserve"> Zn</t>
  </si>
  <si>
    <t>Pb</t>
  </si>
  <si>
    <t>Ga</t>
  </si>
  <si>
    <t>Ge</t>
  </si>
  <si>
    <t>Ag</t>
  </si>
  <si>
    <t>Cd</t>
  </si>
  <si>
    <t>In</t>
  </si>
  <si>
    <t>Sn</t>
  </si>
  <si>
    <t>Tl</t>
  </si>
  <si>
    <t>Bi</t>
  </si>
  <si>
    <t>S.Q. Ti</t>
  </si>
  <si>
    <t>S.Q. Cr</t>
  </si>
  <si>
    <t>Y</t>
  </si>
  <si>
    <t>Zr</t>
  </si>
  <si>
    <t>Nb</t>
  </si>
  <si>
    <t>Hf</t>
  </si>
  <si>
    <t>Ta</t>
  </si>
  <si>
    <t>La</t>
  </si>
  <si>
    <t>Ce</t>
  </si>
  <si>
    <t>Pr</t>
  </si>
  <si>
    <t>Nd</t>
  </si>
  <si>
    <t>Sm</t>
  </si>
  <si>
    <t>Eu</t>
  </si>
  <si>
    <t>Gd</t>
  </si>
  <si>
    <t>Tb</t>
  </si>
  <si>
    <t>Dy</t>
  </si>
  <si>
    <t>Ho</t>
  </si>
  <si>
    <t>Er</t>
  </si>
  <si>
    <t>Tm</t>
  </si>
  <si>
    <t>Yb</t>
  </si>
  <si>
    <t>Lu</t>
  </si>
  <si>
    <t>S.Q. Li</t>
  </si>
  <si>
    <t>Be</t>
  </si>
  <si>
    <t>S.Q. Sc</t>
  </si>
  <si>
    <t>Mn</t>
  </si>
  <si>
    <t>Rb</t>
  </si>
  <si>
    <t>Sr</t>
  </si>
  <si>
    <t>Cs</t>
  </si>
  <si>
    <t>Ba</t>
  </si>
  <si>
    <t>Ru</t>
  </si>
  <si>
    <t>Pd</t>
  </si>
  <si>
    <t>Os</t>
  </si>
  <si>
    <t>Pt</t>
  </si>
  <si>
    <t>P6-P-7</t>
  </si>
  <si>
    <t>P6-P-8</t>
  </si>
  <si>
    <t>P6-P-9</t>
  </si>
  <si>
    <t>P6A-P-2</t>
  </si>
  <si>
    <t>P6A-P-3</t>
  </si>
  <si>
    <t>P6A-P-4</t>
  </si>
  <si>
    <t>P7-P5</t>
  </si>
  <si>
    <t>P7-P6</t>
  </si>
  <si>
    <t xml:space="preserve">P7-P7  </t>
  </si>
  <si>
    <t>P8-P10</t>
  </si>
  <si>
    <t>P8-P11</t>
  </si>
  <si>
    <t>P8-P12</t>
  </si>
  <si>
    <t>P9-P9</t>
  </si>
  <si>
    <t>P9-P10</t>
  </si>
  <si>
    <t>P9-P11</t>
  </si>
  <si>
    <t>P10-P8</t>
  </si>
  <si>
    <t>P10-P9</t>
  </si>
  <si>
    <t>P10-P10</t>
  </si>
  <si>
    <t>P11-P8</t>
  </si>
  <si>
    <t>P11-P9</t>
  </si>
  <si>
    <t>P11-P10</t>
  </si>
  <si>
    <t>P12-P6</t>
  </si>
  <si>
    <t>P12-P7</t>
  </si>
  <si>
    <t>P12-P8</t>
  </si>
  <si>
    <t>P13-P5</t>
  </si>
  <si>
    <t>P13-P6</t>
  </si>
  <si>
    <t>P13-P7</t>
  </si>
  <si>
    <t>P14-P3</t>
  </si>
  <si>
    <t>P14-P4</t>
  </si>
  <si>
    <t>P14-P5</t>
  </si>
  <si>
    <t>P15-P8</t>
  </si>
  <si>
    <t>P15-P9</t>
  </si>
  <si>
    <t>P15-P10</t>
  </si>
  <si>
    <t>P16-P8</t>
  </si>
  <si>
    <t>P16-P9</t>
  </si>
  <si>
    <t>P16-P10</t>
  </si>
  <si>
    <t>P17-P1B</t>
  </si>
  <si>
    <t>P17-P1</t>
  </si>
  <si>
    <t>P17-P2</t>
  </si>
  <si>
    <t>P18-P1B</t>
  </si>
  <si>
    <t>P18-P2</t>
  </si>
  <si>
    <t>P18A-P1</t>
  </si>
  <si>
    <t>P18A-P2</t>
  </si>
  <si>
    <t>P18A-P3</t>
  </si>
  <si>
    <t>P19-P1</t>
  </si>
  <si>
    <t>P20-P1</t>
  </si>
  <si>
    <t>P20-P1B</t>
  </si>
  <si>
    <t>P21-P1</t>
  </si>
  <si>
    <t>P21-P2</t>
  </si>
  <si>
    <t>P22-P0</t>
  </si>
  <si>
    <t>P23-P3</t>
  </si>
  <si>
    <t>P23-P3 duplicate</t>
  </si>
  <si>
    <t>P23-P4</t>
  </si>
  <si>
    <t>P23-P5</t>
  </si>
  <si>
    <t>Corehole</t>
  </si>
  <si>
    <t>NAD 83 Zone 14</t>
  </si>
  <si>
    <t>End</t>
  </si>
  <si>
    <t>Comment</t>
  </si>
  <si>
    <t>Easting</t>
  </si>
  <si>
    <t>P6</t>
  </si>
  <si>
    <t>P1</t>
  </si>
  <si>
    <t>P2</t>
  </si>
  <si>
    <t>P3</t>
  </si>
  <si>
    <t>P4</t>
  </si>
  <si>
    <t>P5</t>
  </si>
  <si>
    <t>P7</t>
  </si>
  <si>
    <t>P8</t>
  </si>
  <si>
    <t>bog iron?</t>
  </si>
  <si>
    <t>P9</t>
  </si>
  <si>
    <t>E0</t>
  </si>
  <si>
    <t>302</t>
  </si>
  <si>
    <t>305</t>
  </si>
  <si>
    <t>P6A</t>
  </si>
  <si>
    <t>395</t>
  </si>
  <si>
    <t>E1</t>
  </si>
  <si>
    <t>400</t>
  </si>
  <si>
    <t>0</t>
  </si>
  <si>
    <t>5</t>
  </si>
  <si>
    <t>pale brown clay</t>
  </si>
  <si>
    <t>E2</t>
  </si>
  <si>
    <t>412</t>
  </si>
  <si>
    <t>17</t>
  </si>
  <si>
    <t>E3</t>
  </si>
  <si>
    <t>424</t>
  </si>
  <si>
    <t>28</t>
  </si>
  <si>
    <t>grey clay</t>
  </si>
  <si>
    <t>E4</t>
  </si>
  <si>
    <t>434</t>
  </si>
  <si>
    <t>peat and bog iron?</t>
  </si>
  <si>
    <t>342</t>
  </si>
  <si>
    <t xml:space="preserve">minor clay and shells </t>
  </si>
  <si>
    <t>348</t>
  </si>
  <si>
    <t>6</t>
  </si>
  <si>
    <t>357</t>
  </si>
  <si>
    <t>15</t>
  </si>
  <si>
    <t>reworked</t>
  </si>
  <si>
    <t>364</t>
  </si>
  <si>
    <t>22</t>
  </si>
  <si>
    <t>hairline roots</t>
  </si>
  <si>
    <t>374</t>
  </si>
  <si>
    <t>32</t>
  </si>
  <si>
    <t>E5</t>
  </si>
  <si>
    <t>387</t>
  </si>
  <si>
    <t>45</t>
  </si>
  <si>
    <t>reworked?</t>
  </si>
  <si>
    <t>E6</t>
  </si>
  <si>
    <t>407</t>
  </si>
  <si>
    <t>65</t>
  </si>
  <si>
    <t>+/- peat</t>
  </si>
  <si>
    <t>E7</t>
  </si>
  <si>
    <t>416</t>
  </si>
  <si>
    <t>75</t>
  </si>
  <si>
    <t>E8</t>
  </si>
  <si>
    <t>432</t>
  </si>
  <si>
    <t>90</t>
  </si>
  <si>
    <t>E9</t>
  </si>
  <si>
    <t>441</t>
  </si>
  <si>
    <t>99</t>
  </si>
  <si>
    <t>about 2 cm into grey clay</t>
  </si>
  <si>
    <t>E10</t>
  </si>
  <si>
    <t>452</t>
  </si>
  <si>
    <t>110</t>
  </si>
  <si>
    <t>E11</t>
  </si>
  <si>
    <t>462</t>
  </si>
  <si>
    <t>120</t>
  </si>
  <si>
    <t>E12</t>
  </si>
  <si>
    <t>472</t>
  </si>
  <si>
    <t>130</t>
  </si>
  <si>
    <t xml:space="preserve">P7 </t>
  </si>
  <si>
    <t>E13</t>
  </si>
  <si>
    <t>482</t>
  </si>
  <si>
    <t>E14</t>
  </si>
  <si>
    <t>?</t>
  </si>
  <si>
    <t>may be duplicate??</t>
  </si>
  <si>
    <t>bog iron??</t>
  </si>
  <si>
    <t>P10</t>
  </si>
  <si>
    <t>P11</t>
  </si>
  <si>
    <t>P12</t>
  </si>
  <si>
    <t>base in clay mixed with peat</t>
  </si>
  <si>
    <t>lost shoe on hole P8</t>
  </si>
  <si>
    <t>365</t>
  </si>
  <si>
    <t>367</t>
  </si>
  <si>
    <t>2</t>
  </si>
  <si>
    <t>360</t>
  </si>
  <si>
    <t>370</t>
  </si>
  <si>
    <t>336</t>
  </si>
  <si>
    <t>340</t>
  </si>
  <si>
    <t>4</t>
  </si>
  <si>
    <t>355</t>
  </si>
  <si>
    <t>bog iron ?</t>
  </si>
  <si>
    <t>323</t>
  </si>
  <si>
    <t>329</t>
  </si>
  <si>
    <t>351</t>
  </si>
  <si>
    <t>361</t>
  </si>
  <si>
    <t>grey clay, trace organics</t>
  </si>
  <si>
    <t>268</t>
  </si>
  <si>
    <t>above contact sharp</t>
  </si>
  <si>
    <t>273</t>
  </si>
  <si>
    <t>283</t>
  </si>
  <si>
    <t>grey silt</t>
  </si>
  <si>
    <t>298</t>
  </si>
  <si>
    <t>30</t>
  </si>
  <si>
    <t>313</t>
  </si>
  <si>
    <t>P13</t>
  </si>
  <si>
    <t>256</t>
  </si>
  <si>
    <t>260</t>
  </si>
  <si>
    <t>267</t>
  </si>
  <si>
    <t>11</t>
  </si>
  <si>
    <t>dark grey clay</t>
  </si>
  <si>
    <t>277</t>
  </si>
  <si>
    <t>21</t>
  </si>
  <si>
    <t>gray to pale gray clay</t>
  </si>
  <si>
    <t>287</t>
  </si>
  <si>
    <t>P14</t>
  </si>
  <si>
    <t>203</t>
  </si>
  <si>
    <t>sharp lower contact with clay and peat</t>
  </si>
  <si>
    <t>204</t>
  </si>
  <si>
    <t>+1</t>
  </si>
  <si>
    <t>207</t>
  </si>
  <si>
    <t>3</t>
  </si>
  <si>
    <t>clay with minor peat mixed</t>
  </si>
  <si>
    <t>219</t>
  </si>
  <si>
    <t>229</t>
  </si>
  <si>
    <t>P15</t>
  </si>
  <si>
    <t>broke at clay contact</t>
  </si>
  <si>
    <t>350</t>
  </si>
  <si>
    <t>grey silt/clay</t>
  </si>
  <si>
    <t>P16</t>
  </si>
  <si>
    <t>380</t>
  </si>
  <si>
    <t>13</t>
  </si>
  <si>
    <t>389</t>
  </si>
  <si>
    <t>E4 A</t>
  </si>
  <si>
    <t>394</t>
  </si>
  <si>
    <t>grey clay, duplicate</t>
  </si>
  <si>
    <t>E4B</t>
  </si>
  <si>
    <t>P17</t>
  </si>
  <si>
    <t>includes contact zone, trace clay, shells</t>
  </si>
  <si>
    <t>338</t>
  </si>
  <si>
    <t>344</t>
  </si>
  <si>
    <t>2" core</t>
  </si>
  <si>
    <t>353</t>
  </si>
  <si>
    <t>363</t>
  </si>
  <si>
    <t>25</t>
  </si>
  <si>
    <t>378</t>
  </si>
  <si>
    <t>40</t>
  </si>
  <si>
    <t>55</t>
  </si>
  <si>
    <t>78</t>
  </si>
  <si>
    <t>420</t>
  </si>
  <si>
    <t>422</t>
  </si>
  <si>
    <t>grey clay and organics</t>
  </si>
  <si>
    <t>P18</t>
  </si>
  <si>
    <t>294</t>
  </si>
  <si>
    <t>8</t>
  </si>
  <si>
    <t>309</t>
  </si>
  <si>
    <t>pale brown clay, varved</t>
  </si>
  <si>
    <t>319</t>
  </si>
  <si>
    <t>334</t>
  </si>
  <si>
    <t>pale brown silt and clay</t>
  </si>
  <si>
    <t>56</t>
  </si>
  <si>
    <t>white-grey clay</t>
  </si>
  <si>
    <t>P18A</t>
  </si>
  <si>
    <t>P0</t>
  </si>
  <si>
    <t>no sample</t>
  </si>
  <si>
    <t>2 cm contact zone not sampled</t>
  </si>
  <si>
    <t>299</t>
  </si>
  <si>
    <t>295</t>
  </si>
  <si>
    <t>307</t>
  </si>
  <si>
    <t>375</t>
  </si>
  <si>
    <t>18</t>
  </si>
  <si>
    <t>P19</t>
  </si>
  <si>
    <t>325</t>
  </si>
  <si>
    <t>330</t>
  </si>
  <si>
    <t>grey brown clay</t>
  </si>
  <si>
    <t>377</t>
  </si>
  <si>
    <t>52</t>
  </si>
  <si>
    <t>70</t>
  </si>
  <si>
    <t>grey clays, parts dark grey</t>
  </si>
  <si>
    <t>87</t>
  </si>
  <si>
    <t>P20</t>
  </si>
  <si>
    <t>314</t>
  </si>
  <si>
    <t>upper peat</t>
  </si>
  <si>
    <t>lower peat mixed with clay and not sampled</t>
  </si>
  <si>
    <t xml:space="preserve">P20 </t>
  </si>
  <si>
    <t>brown clay</t>
  </si>
  <si>
    <t>top zone above organics sharp contact</t>
  </si>
  <si>
    <t>20</t>
  </si>
  <si>
    <t>347</t>
  </si>
  <si>
    <t>43</t>
  </si>
  <si>
    <t>organic and clay mixed layer or slump</t>
  </si>
  <si>
    <t>60</t>
  </si>
  <si>
    <t xml:space="preserve">brown clay </t>
  </si>
  <si>
    <t>379</t>
  </si>
  <si>
    <t>brown grey clay</t>
  </si>
  <si>
    <t>396</t>
  </si>
  <si>
    <t>95</t>
  </si>
  <si>
    <t>402</t>
  </si>
  <si>
    <t>grey silt clay, 2"</t>
  </si>
  <si>
    <t>P21</t>
  </si>
  <si>
    <t>upper peat, bog iron</t>
  </si>
  <si>
    <t>341</t>
  </si>
  <si>
    <t>pale brown grey clay</t>
  </si>
  <si>
    <t>366</t>
  </si>
  <si>
    <t>41</t>
  </si>
  <si>
    <t>P22</t>
  </si>
  <si>
    <t>100</t>
  </si>
  <si>
    <t>101</t>
  </si>
  <si>
    <t>no organics, auger went into clay</t>
  </si>
  <si>
    <t>134</t>
  </si>
  <si>
    <t>139</t>
  </si>
  <si>
    <t>144</t>
  </si>
  <si>
    <t>10</t>
  </si>
  <si>
    <t>153</t>
  </si>
  <si>
    <t>19</t>
  </si>
  <si>
    <t>oxidized brownish grey clay</t>
  </si>
  <si>
    <t>165</t>
  </si>
  <si>
    <t>2" sample core</t>
  </si>
  <si>
    <t>E5A</t>
  </si>
  <si>
    <t>4"</t>
  </si>
  <si>
    <t>clean outer surface some oxidized clay</t>
  </si>
  <si>
    <t>E5B</t>
  </si>
  <si>
    <t>not very clean, some peat</t>
  </si>
  <si>
    <t>P23</t>
  </si>
  <si>
    <t>includes bog iron in lower half?</t>
  </si>
  <si>
    <t>grey clay oxidized?</t>
  </si>
  <si>
    <t>Manitoba Geological Survey</t>
  </si>
  <si>
    <t>Data Repository Item 2004004</t>
  </si>
  <si>
    <t>Contents:</t>
  </si>
  <si>
    <t>Manitoba Industry, Economic Development and Mines does not assume any liability for errors that may occur. Any digital data are supplied on the understanding that they are for the sole use of the licensee, and will not be redistributed in any form, in whole or in part, to third parties. Any references to proprietary software in the documentation and/or any use of proprietary data formats in this release do not constitute endorsement by Manitoba Industry, Economic Development and Mines of any manufacturer's product.</t>
  </si>
  <si>
    <t>When using information from this publication in other publications or presentations, due acknowledgment should be given to the Manitoba Geological Survey. The following reference format is recommended:</t>
  </si>
  <si>
    <t>Analytical data from Activation Laboratories Ltd., Ancaster, Ontario</t>
  </si>
  <si>
    <r>
      <t>Table 2:</t>
    </r>
    <r>
      <rPr>
        <sz val="10"/>
        <rFont val="Arial"/>
      </rPr>
      <t xml:space="preserve"> Sample inventory data for the peat and clay samples for 2003 cores at the Reed property.</t>
    </r>
  </si>
  <si>
    <r>
      <t>Gale, G.H. 2004: Geochemical analyses of peat and lake sediment samples, Reed property, Reed Lake, Manitoba (NTS 63K10); Manitoba Industry, Economic Development and Mines, Manitoba Geological Survey, Data Repository Item 2004004, Microsoft</t>
    </r>
    <r>
      <rPr>
        <vertAlign val="superscript"/>
        <sz val="10"/>
        <rFont val="Arial"/>
        <family val="2"/>
      </rPr>
      <t>®</t>
    </r>
    <r>
      <rPr>
        <sz val="10"/>
        <rFont val="Arial"/>
      </rPr>
      <t xml:space="preserve"> Excel</t>
    </r>
    <r>
      <rPr>
        <vertAlign val="superscript"/>
        <sz val="10"/>
        <rFont val="Arial"/>
        <family val="2"/>
      </rPr>
      <t>®</t>
    </r>
    <r>
      <rPr>
        <sz val="10"/>
        <rFont val="Arial"/>
      </rPr>
      <t xml:space="preserve"> file.</t>
    </r>
  </si>
  <si>
    <r>
      <t>NTS grid:</t>
    </r>
    <r>
      <rPr>
        <sz val="10"/>
        <rFont val="Arial"/>
      </rPr>
      <t xml:space="preserve"> 63K10</t>
    </r>
  </si>
  <si>
    <r>
      <t>Keywords:</t>
    </r>
    <r>
      <rPr>
        <sz val="10"/>
        <rFont val="Arial"/>
      </rPr>
      <t xml:space="preserve"> Manitoba, Reed Lake, geochemistry, Enzyme Leach, peat bog, peat</t>
    </r>
  </si>
  <si>
    <r>
      <t>Table 1:</t>
    </r>
    <r>
      <rPr>
        <sz val="10"/>
        <rFont val="Arial"/>
      </rPr>
      <t xml:space="preserve"> Enzyme Leach</t>
    </r>
    <r>
      <rPr>
        <vertAlign val="superscript"/>
        <sz val="10"/>
        <rFont val="Arial"/>
        <family val="2"/>
      </rPr>
      <t>SM</t>
    </r>
    <r>
      <rPr>
        <sz val="10"/>
        <rFont val="Arial"/>
      </rPr>
      <t xml:space="preserve"> analytical data for bottom 30 cm of peat cores at the Reed property.</t>
    </r>
  </si>
  <si>
    <r>
      <t>Table 1:</t>
    </r>
    <r>
      <rPr>
        <sz val="9"/>
        <rFont val="Arial"/>
        <family val="2"/>
      </rPr>
      <t xml:space="preserve"> Enzyme Leach</t>
    </r>
    <r>
      <rPr>
        <vertAlign val="superscript"/>
        <sz val="9"/>
        <rFont val="Arial"/>
        <family val="2"/>
      </rPr>
      <t>SM</t>
    </r>
    <r>
      <rPr>
        <sz val="9"/>
        <rFont val="Arial"/>
        <family val="2"/>
      </rPr>
      <t xml:space="preserve"> analytical data for bottom 30 cm of peat cores at the Reed property.</t>
    </r>
  </si>
  <si>
    <t>Note: Sample number in this table is combined with core number (e.g., P23-P5 refers to core P23 and sample P5).</t>
  </si>
  <si>
    <t>Sample no.</t>
  </si>
  <si>
    <t>All values are in parts per billion (ppb). Negative values equal not detected at that lower limit. Elements arranged by suite and by atomic mass.</t>
  </si>
  <si>
    <t>Values = 999999 are greater than the working range of the instrument. S.Q. = element is determined semiquantitatively.</t>
  </si>
  <si>
    <t xml:space="preserve">Base Metal - Chalcophile Association Indicators:                                               </t>
  </si>
  <si>
    <t>Start depth calculated</t>
  </si>
  <si>
    <t>End depth calculated</t>
  </si>
  <si>
    <t>Compaction factor</t>
  </si>
  <si>
    <t>True depth measured</t>
  </si>
  <si>
    <t xml:space="preserve">Start </t>
  </si>
  <si>
    <t>(cm)</t>
  </si>
  <si>
    <t>peat</t>
  </si>
  <si>
    <t>peat clay shells</t>
  </si>
  <si>
    <t>peat, shells, woody, bog iron?</t>
  </si>
  <si>
    <t>peat, bog iron?</t>
  </si>
  <si>
    <t>peat bog iron?</t>
  </si>
  <si>
    <t>peat + minor clay</t>
  </si>
  <si>
    <t>peat and clay mixed with shells</t>
  </si>
  <si>
    <t xml:space="preserve">dark grey clay, hard </t>
  </si>
  <si>
    <t>contact zone, abundant peat mixed with clay</t>
  </si>
  <si>
    <t>contact zone, peat and grey clay</t>
  </si>
  <si>
    <t>contact zone, grey clay and peat, no brown</t>
  </si>
  <si>
    <t>contact zone, peat and grey brown clay, oxidized</t>
  </si>
  <si>
    <t>contact zone, grey clay, minor peat</t>
  </si>
  <si>
    <t>contact zone, brown clay, organics</t>
  </si>
  <si>
    <t>contact zone, mixed organics and pale brown silts and clay</t>
  </si>
  <si>
    <t>contact zone? peat, clay, shells</t>
  </si>
  <si>
    <t>bog iron? And shells (shells not stained!!)</t>
  </si>
  <si>
    <t>bog iron</t>
  </si>
  <si>
    <t>above contact, trace clay? bog iron?</t>
  </si>
  <si>
    <t>brown peat</t>
  </si>
  <si>
    <t>brown, oxidized, clay+silt, shells, friable</t>
  </si>
  <si>
    <t>brown and grey clay</t>
  </si>
  <si>
    <t>brown clay, sharp contact</t>
  </si>
  <si>
    <t>brown clay , minor interlayered organics</t>
  </si>
  <si>
    <t>pale brown, oxidized, clay+silt, shells, friable</t>
  </si>
  <si>
    <t>pale brown and grey, contact with grey clay</t>
  </si>
  <si>
    <t>pale to dark grey, some bioturbation</t>
  </si>
  <si>
    <t>pale grey brown clay</t>
  </si>
  <si>
    <t>pale brown, oxidized clay,  silt</t>
  </si>
  <si>
    <t>pale brown, oxidized clay, silt</t>
  </si>
  <si>
    <t>clay contact zone with minor peat</t>
  </si>
  <si>
    <t>no clay in tube</t>
  </si>
  <si>
    <t>no clay, shells in peat at base of tube</t>
  </si>
  <si>
    <t>trace clay at sharp base</t>
  </si>
  <si>
    <t>bog iron? sharp contact</t>
  </si>
  <si>
    <t>organics above clay, minor clay</t>
  </si>
  <si>
    <t xml:space="preserve">grey clay </t>
  </si>
  <si>
    <t>small piece of clay at base of tube, not sampled</t>
  </si>
  <si>
    <t>live shell</t>
  </si>
  <si>
    <t>above contact with clay</t>
  </si>
  <si>
    <t>mixed centre zone with pale brown grey</t>
  </si>
  <si>
    <t>oxidized clay +  grey</t>
  </si>
  <si>
    <t>oxidized dark grey clay</t>
  </si>
  <si>
    <r>
      <t>Table 2:</t>
    </r>
    <r>
      <rPr>
        <sz val="9"/>
        <rFont val="Arial"/>
        <family val="2"/>
      </rPr>
      <t xml:space="preserve"> Sample inventory data for the peat and clay samples for 2003 cores at the Reed property. Measured from the top of the core tube.</t>
    </r>
  </si>
  <si>
    <t>Geochemical analyses of peat and lake sediment samples, Reed property, Reed Lake, Manitoba (NTS 63K10)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</si>
</sst>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0"/>
    <numFmt numFmtId="179" formatCode="0.000"/>
  </numFmts>
  <fonts count="24" x14ac:knownFonts="1">
    <font>
      <sz val="12"/>
      <name val="Arial"/>
    </font>
    <font>
      <sz val="12"/>
      <name val="Arial"/>
    </font>
    <font>
      <sz val="10"/>
      <name val="MS Sans Serif"/>
    </font>
    <font>
      <sz val="8"/>
      <name val="Arial"/>
    </font>
    <font>
      <b/>
      <i/>
      <sz val="8"/>
      <name val="Arial"/>
    </font>
    <font>
      <b/>
      <i/>
      <u/>
      <sz val="8"/>
      <color indexed="10"/>
      <name val="Arial"/>
    </font>
    <font>
      <b/>
      <i/>
      <u/>
      <sz val="8"/>
      <color indexed="12"/>
      <name val="Arial"/>
    </font>
    <font>
      <b/>
      <i/>
      <u/>
      <sz val="8"/>
      <color indexed="17"/>
      <name val="Arial"/>
    </font>
    <font>
      <b/>
      <i/>
      <u/>
      <sz val="8"/>
      <color indexed="11"/>
      <name val="Arial"/>
    </font>
    <font>
      <b/>
      <i/>
      <u/>
      <sz val="8"/>
      <color indexed="23"/>
      <name val="Arial"/>
    </font>
    <font>
      <b/>
      <sz val="14"/>
      <name val="Times New Roman"/>
      <family val="1"/>
    </font>
    <font>
      <sz val="10"/>
      <name val="Times New Roman"/>
      <family val="1"/>
    </font>
    <font>
      <sz val="10"/>
      <name val="Arial"/>
    </font>
    <font>
      <b/>
      <sz val="10"/>
      <name val="Arial"/>
      <family val="2"/>
    </font>
    <font>
      <vertAlign val="superscript"/>
      <sz val="10"/>
      <name val="Arial"/>
      <family val="2"/>
    </font>
    <font>
      <b/>
      <sz val="8"/>
      <name val="Arial"/>
    </font>
    <font>
      <b/>
      <sz val="12"/>
      <name val="Arial"/>
    </font>
    <font>
      <sz val="8"/>
      <name val="Arial"/>
      <family val="2"/>
    </font>
    <font>
      <b/>
      <sz val="8"/>
      <name val="Arial"/>
      <family val="2"/>
    </font>
    <font>
      <b/>
      <sz val="9"/>
      <name val="Arial"/>
      <family val="2"/>
    </font>
    <font>
      <sz val="9"/>
      <name val="Arial"/>
    </font>
    <font>
      <vertAlign val="superscript"/>
      <sz val="9"/>
      <name val="Arial"/>
      <family val="2"/>
    </font>
    <font>
      <sz val="9"/>
      <name val="Helv"/>
    </font>
    <font>
      <sz val="9"/>
      <name val="Arial"/>
      <family val="2"/>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2" fillId="0" borderId="0"/>
  </cellStyleXfs>
  <cellXfs count="107">
    <xf numFmtId="0" fontId="0" fillId="0" borderId="0" xfId="0"/>
    <xf numFmtId="0" fontId="1" fillId="0" borderId="0" xfId="1" applyFont="1" applyAlignment="1"/>
    <xf numFmtId="0" fontId="3" fillId="0" borderId="0" xfId="1" applyFont="1" applyAlignment="1"/>
    <xf numFmtId="1" fontId="3" fillId="0" borderId="0" xfId="1" applyNumberFormat="1" applyFont="1" applyAlignment="1"/>
    <xf numFmtId="178" fontId="3" fillId="0" borderId="0" xfId="1" applyNumberFormat="1" applyFont="1" applyAlignment="1"/>
    <xf numFmtId="2" fontId="3" fillId="0" borderId="0" xfId="1" applyNumberFormat="1" applyFont="1" applyAlignment="1"/>
    <xf numFmtId="179" fontId="3" fillId="0" borderId="0" xfId="1" applyNumberFormat="1" applyFont="1" applyAlignment="1"/>
    <xf numFmtId="0" fontId="1" fillId="0" borderId="0" xfId="1" applyFont="1"/>
    <xf numFmtId="0" fontId="4" fillId="0" borderId="0" xfId="1" applyFont="1" applyAlignment="1"/>
    <xf numFmtId="1" fontId="5" fillId="0" borderId="0" xfId="1" applyNumberFormat="1" applyFont="1" applyAlignment="1"/>
    <xf numFmtId="178" fontId="5" fillId="0" borderId="0" xfId="1" applyNumberFormat="1" applyFont="1" applyAlignment="1"/>
    <xf numFmtId="2" fontId="5" fillId="0" borderId="0" xfId="1" applyNumberFormat="1" applyFont="1" applyAlignment="1"/>
    <xf numFmtId="179" fontId="5" fillId="0" borderId="0" xfId="1" applyNumberFormat="1" applyFont="1" applyAlignment="1"/>
    <xf numFmtId="178" fontId="6" fillId="0" borderId="0" xfId="1" applyNumberFormat="1" applyFont="1" applyAlignment="1"/>
    <xf numFmtId="1" fontId="5" fillId="2" borderId="0" xfId="1" applyNumberFormat="1" applyFont="1" applyFill="1" applyAlignment="1"/>
    <xf numFmtId="2" fontId="8" fillId="2" borderId="0" xfId="1" applyNumberFormat="1" applyFont="1" applyFill="1" applyAlignment="1"/>
    <xf numFmtId="2" fontId="8" fillId="0" borderId="0" xfId="1" applyNumberFormat="1" applyFont="1" applyAlignment="1"/>
    <xf numFmtId="178" fontId="9" fillId="2" borderId="0" xfId="1" applyNumberFormat="1" applyFont="1" applyFill="1" applyAlignment="1"/>
    <xf numFmtId="178" fontId="9" fillId="0" borderId="0" xfId="1" applyNumberFormat="1" applyFont="1" applyAlignment="1"/>
    <xf numFmtId="1" fontId="9" fillId="0" borderId="0" xfId="1" applyNumberFormat="1" applyFont="1" applyAlignment="1"/>
    <xf numFmtId="2" fontId="9" fillId="0" borderId="0" xfId="1" applyNumberFormat="1" applyFont="1" applyAlignment="1"/>
    <xf numFmtId="178" fontId="6" fillId="2" borderId="0" xfId="1" applyNumberFormat="1" applyFont="1" applyFill="1" applyAlignment="1"/>
    <xf numFmtId="1" fontId="3" fillId="0" borderId="0" xfId="1" applyNumberFormat="1" applyFont="1" applyAlignment="1">
      <alignment horizontal="right"/>
    </xf>
    <xf numFmtId="178" fontId="3" fillId="0" borderId="0" xfId="1" applyNumberFormat="1" applyFont="1" applyAlignment="1">
      <alignment horizontal="right"/>
    </xf>
    <xf numFmtId="2" fontId="3" fillId="0" borderId="0" xfId="1" applyNumberFormat="1" applyFont="1" applyAlignment="1">
      <alignment horizontal="right"/>
    </xf>
    <xf numFmtId="179" fontId="3" fillId="0" borderId="0" xfId="1" applyNumberFormat="1" applyFont="1" applyAlignment="1">
      <alignment horizontal="right"/>
    </xf>
    <xf numFmtId="0" fontId="3" fillId="0" borderId="0" xfId="1" applyFont="1" applyAlignment="1">
      <alignment horizontal="left"/>
    </xf>
    <xf numFmtId="0" fontId="2" fillId="0" borderId="0" xfId="1"/>
    <xf numFmtId="0" fontId="3" fillId="0" borderId="0" xfId="1" applyFont="1" applyFill="1" applyAlignment="1">
      <alignment horizontal="left"/>
    </xf>
    <xf numFmtId="49" fontId="0" fillId="0" borderId="0" xfId="0" applyNumberFormat="1"/>
    <xf numFmtId="1" fontId="0" fillId="0" borderId="0" xfId="0" applyNumberFormat="1"/>
    <xf numFmtId="0" fontId="0" fillId="0" borderId="0" xfId="0" applyAlignment="1">
      <alignment horizontal="right"/>
    </xf>
    <xf numFmtId="49" fontId="0" fillId="0" borderId="0" xfId="0" applyNumberFormat="1" applyAlignment="1">
      <alignment horizontal="right"/>
    </xf>
    <xf numFmtId="0" fontId="10" fillId="0" borderId="0" xfId="0" applyFont="1" applyAlignment="1">
      <alignment horizontal="left"/>
    </xf>
    <xf numFmtId="0" fontId="11" fillId="0" borderId="0" xfId="0" applyFont="1"/>
    <xf numFmtId="0" fontId="12" fillId="0" borderId="0" xfId="0" applyFont="1"/>
    <xf numFmtId="0" fontId="13" fillId="0" borderId="0" xfId="0" applyFont="1"/>
    <xf numFmtId="0" fontId="13" fillId="0" borderId="0" xfId="1" applyFont="1" applyAlignment="1"/>
    <xf numFmtId="0" fontId="12" fillId="0" borderId="0" xfId="0" applyFont="1" applyAlignment="1">
      <alignment wrapText="1"/>
    </xf>
    <xf numFmtId="0" fontId="17" fillId="0" borderId="0" xfId="1" applyFont="1" applyAlignment="1"/>
    <xf numFmtId="0" fontId="20" fillId="0" borderId="0" xfId="1" applyFont="1" applyAlignment="1"/>
    <xf numFmtId="0" fontId="22" fillId="0" borderId="0" xfId="1" applyFont="1" applyAlignment="1">
      <alignment horizontal="left"/>
    </xf>
    <xf numFmtId="1" fontId="20" fillId="0" borderId="0" xfId="1" applyNumberFormat="1" applyFont="1" applyAlignment="1"/>
    <xf numFmtId="178" fontId="20" fillId="0" borderId="0" xfId="1" applyNumberFormat="1" applyFont="1" applyAlignment="1"/>
    <xf numFmtId="2" fontId="20" fillId="0" borderId="0" xfId="1" applyNumberFormat="1" applyFont="1" applyAlignment="1"/>
    <xf numFmtId="179" fontId="20" fillId="0" borderId="0" xfId="1" applyNumberFormat="1" applyFont="1" applyAlignment="1"/>
    <xf numFmtId="0" fontId="17" fillId="0" borderId="0" xfId="1" applyFont="1" applyFill="1"/>
    <xf numFmtId="0" fontId="0" fillId="0" borderId="0" xfId="0" applyAlignment="1">
      <alignment horizontal="center"/>
    </xf>
    <xf numFmtId="0" fontId="16" fillId="0" borderId="0" xfId="1" applyFont="1" applyAlignment="1">
      <alignment horizontal="center"/>
    </xf>
    <xf numFmtId="0" fontId="3" fillId="0" borderId="1" xfId="1" applyFont="1" applyBorder="1" applyAlignment="1">
      <alignment horizontal="left"/>
    </xf>
    <xf numFmtId="0" fontId="17" fillId="0" borderId="1" xfId="1" applyFont="1" applyFill="1" applyBorder="1"/>
    <xf numFmtId="1" fontId="3" fillId="0" borderId="1" xfId="1" applyNumberFormat="1" applyFont="1" applyBorder="1" applyAlignment="1"/>
    <xf numFmtId="178" fontId="3" fillId="0" borderId="1" xfId="1" applyNumberFormat="1" applyFont="1" applyBorder="1" applyAlignment="1"/>
    <xf numFmtId="2" fontId="3" fillId="0" borderId="1" xfId="1" applyNumberFormat="1" applyFont="1" applyBorder="1" applyAlignment="1"/>
    <xf numFmtId="179" fontId="3" fillId="0" borderId="1" xfId="1" applyNumberFormat="1" applyFont="1" applyBorder="1" applyAlignment="1"/>
    <xf numFmtId="0" fontId="18" fillId="0" borderId="1" xfId="0" applyFont="1" applyBorder="1" applyAlignment="1">
      <alignment horizontal="center"/>
    </xf>
    <xf numFmtId="0" fontId="18" fillId="0" borderId="1" xfId="1" applyFont="1" applyFill="1" applyBorder="1" applyAlignment="1">
      <alignment horizontal="center"/>
    </xf>
    <xf numFmtId="49" fontId="0" fillId="0" borderId="0" xfId="0" applyNumberFormat="1" applyAlignment="1">
      <alignment horizontal="center"/>
    </xf>
    <xf numFmtId="49" fontId="17" fillId="0" borderId="0" xfId="0" applyNumberFormat="1" applyFont="1"/>
    <xf numFmtId="0" fontId="17" fillId="0" borderId="0" xfId="0" applyFont="1"/>
    <xf numFmtId="0" fontId="17" fillId="0" borderId="0" xfId="0" applyFont="1" applyAlignment="1"/>
    <xf numFmtId="1" fontId="17" fillId="0" borderId="0" xfId="0" applyNumberFormat="1" applyFont="1"/>
    <xf numFmtId="0" fontId="17" fillId="0" borderId="0" xfId="0" applyFont="1" applyAlignment="1">
      <alignment horizontal="right"/>
    </xf>
    <xf numFmtId="1" fontId="17" fillId="0" borderId="0" xfId="0" applyNumberFormat="1" applyFont="1" applyAlignment="1">
      <alignment horizontal="right"/>
    </xf>
    <xf numFmtId="49" fontId="17" fillId="0" borderId="0" xfId="0" applyNumberFormat="1" applyFont="1" applyAlignment="1">
      <alignment horizontal="right"/>
    </xf>
    <xf numFmtId="0" fontId="17" fillId="0" borderId="0" xfId="0" applyFont="1" applyFill="1" applyAlignment="1">
      <alignment horizontal="right"/>
    </xf>
    <xf numFmtId="1" fontId="17" fillId="0" borderId="0" xfId="0" applyNumberFormat="1" applyFont="1" applyFill="1" applyAlignment="1">
      <alignment horizontal="right"/>
    </xf>
    <xf numFmtId="49" fontId="17" fillId="0" borderId="0" xfId="0" applyNumberFormat="1" applyFont="1" applyFill="1" applyAlignment="1">
      <alignment horizontal="right"/>
    </xf>
    <xf numFmtId="0" fontId="17" fillId="0" borderId="0" xfId="0" applyFont="1" applyAlignment="1">
      <alignment horizontal="center"/>
    </xf>
    <xf numFmtId="49" fontId="19" fillId="0" borderId="0" xfId="0" applyNumberFormat="1" applyFont="1"/>
    <xf numFmtId="0" fontId="23" fillId="0" borderId="0" xfId="0" applyFont="1"/>
    <xf numFmtId="1" fontId="23" fillId="0" borderId="0" xfId="0" applyNumberFormat="1" applyFont="1"/>
    <xf numFmtId="0" fontId="23" fillId="0" borderId="0" xfId="0" applyFont="1" applyAlignment="1">
      <alignment horizontal="right"/>
    </xf>
    <xf numFmtId="0" fontId="23" fillId="0" borderId="0" xfId="0" applyFont="1" applyAlignment="1">
      <alignment horizontal="center"/>
    </xf>
    <xf numFmtId="49" fontId="17" fillId="0" borderId="0" xfId="0" applyNumberFormat="1" applyFont="1" applyAlignment="1">
      <alignment horizontal="center"/>
    </xf>
    <xf numFmtId="49" fontId="18" fillId="0" borderId="2" xfId="0" applyNumberFormat="1" applyFont="1" applyBorder="1" applyAlignment="1">
      <alignment horizontal="center"/>
    </xf>
    <xf numFmtId="1" fontId="18" fillId="0" borderId="2" xfId="0" applyNumberFormat="1" applyFont="1" applyBorder="1" applyAlignment="1">
      <alignment horizontal="center" wrapText="1"/>
    </xf>
    <xf numFmtId="49" fontId="18" fillId="0" borderId="2" xfId="0" applyNumberFormat="1" applyFont="1" applyBorder="1" applyAlignment="1">
      <alignment horizontal="center" wrapText="1"/>
    </xf>
    <xf numFmtId="49" fontId="17" fillId="0" borderId="2" xfId="0" applyNumberFormat="1" applyFont="1" applyBorder="1"/>
    <xf numFmtId="0" fontId="18" fillId="0" borderId="1" xfId="0" applyFont="1" applyBorder="1" applyAlignment="1">
      <alignment horizontal="center" wrapText="1"/>
    </xf>
    <xf numFmtId="0" fontId="17" fillId="0" borderId="1" xfId="0" applyFont="1" applyBorder="1"/>
    <xf numFmtId="49" fontId="17" fillId="0" borderId="1" xfId="0" applyNumberFormat="1" applyFont="1" applyBorder="1"/>
    <xf numFmtId="49" fontId="17" fillId="0" borderId="1" xfId="0" applyNumberFormat="1" applyFont="1" applyBorder="1" applyAlignment="1">
      <alignment horizontal="center"/>
    </xf>
    <xf numFmtId="1" fontId="17" fillId="0" borderId="1" xfId="0" applyNumberFormat="1" applyFont="1" applyBorder="1" applyAlignment="1">
      <alignment horizontal="right"/>
    </xf>
    <xf numFmtId="49" fontId="17" fillId="0" borderId="1" xfId="0" applyNumberFormat="1" applyFont="1" applyBorder="1" applyAlignment="1">
      <alignment horizontal="right"/>
    </xf>
    <xf numFmtId="0" fontId="23" fillId="0" borderId="0" xfId="1" applyFont="1" applyAlignment="1">
      <alignment horizontal="left"/>
    </xf>
    <xf numFmtId="0" fontId="13" fillId="0" borderId="0" xfId="0" applyFont="1" applyAlignment="1">
      <alignment wrapText="1"/>
    </xf>
    <xf numFmtId="178" fontId="15" fillId="0" borderId="2" xfId="1" applyNumberFormat="1" applyFont="1" applyBorder="1" applyAlignment="1">
      <alignment horizontal="center" vertical="center"/>
    </xf>
    <xf numFmtId="0" fontId="0" fillId="0" borderId="1" xfId="0" applyBorder="1" applyAlignment="1">
      <alignment vertical="center"/>
    </xf>
    <xf numFmtId="178" fontId="7" fillId="0" borderId="1" xfId="1" applyNumberFormat="1" applyFont="1" applyBorder="1" applyAlignment="1"/>
    <xf numFmtId="0" fontId="0" fillId="0" borderId="1" xfId="0" applyBorder="1" applyAlignment="1"/>
    <xf numFmtId="2" fontId="15" fillId="0" borderId="2" xfId="1" applyNumberFormat="1" applyFont="1" applyBorder="1" applyAlignment="1">
      <alignment horizontal="center" vertical="center"/>
    </xf>
    <xf numFmtId="1" fontId="15" fillId="0" borderId="2" xfId="1" applyNumberFormat="1" applyFont="1" applyBorder="1" applyAlignment="1">
      <alignment horizontal="center" vertical="center"/>
    </xf>
    <xf numFmtId="179" fontId="15" fillId="0" borderId="2" xfId="1" applyNumberFormat="1" applyFont="1" applyBorder="1" applyAlignment="1">
      <alignment horizontal="center" vertical="center"/>
    </xf>
    <xf numFmtId="178" fontId="6" fillId="0" borderId="0" xfId="1" applyNumberFormat="1" applyFont="1" applyAlignment="1"/>
    <xf numFmtId="0" fontId="0" fillId="0" borderId="0" xfId="0"/>
    <xf numFmtId="0" fontId="18" fillId="0" borderId="2" xfId="1" applyFont="1" applyBorder="1" applyAlignment="1">
      <alignment horizontal="center"/>
    </xf>
    <xf numFmtId="0" fontId="18" fillId="0" borderId="2" xfId="0" applyFont="1" applyBorder="1" applyAlignment="1">
      <alignment horizontal="center" vertical="center"/>
    </xf>
    <xf numFmtId="0" fontId="19" fillId="0" borderId="0" xfId="1" applyFont="1" applyAlignment="1">
      <alignment wrapText="1"/>
    </xf>
    <xf numFmtId="0" fontId="23" fillId="0" borderId="0" xfId="0" applyFont="1" applyAlignment="1">
      <alignment wrapText="1"/>
    </xf>
    <xf numFmtId="49" fontId="18" fillId="0" borderId="2" xfId="0" applyNumberFormat="1" applyFont="1" applyBorder="1" applyAlignment="1">
      <alignment vertical="center"/>
    </xf>
    <xf numFmtId="0" fontId="18" fillId="0" borderId="1" xfId="0" applyFont="1" applyBorder="1" applyAlignment="1">
      <alignment vertical="center"/>
    </xf>
    <xf numFmtId="49" fontId="18" fillId="0" borderId="2" xfId="0" applyNumberFormat="1"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49" fontId="18" fillId="0" borderId="2" xfId="0" applyNumberFormat="1" applyFont="1" applyBorder="1" applyAlignment="1">
      <alignment horizontal="center"/>
    </xf>
  </cellXfs>
  <cellStyles count="2">
    <cellStyle name="Normal" xfId="0" builtinId="0"/>
    <cellStyle name="Normal_Bog iron repeats October 7 200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abSelected="1" workbookViewId="0"/>
  </sheetViews>
  <sheetFormatPr defaultRowHeight="15" x14ac:dyDescent="0.2"/>
  <cols>
    <col min="1" max="1" width="76.33203125" customWidth="1"/>
  </cols>
  <sheetData>
    <row r="1" spans="1:7" x14ac:dyDescent="0.2">
      <c r="A1" s="35" t="s">
        <v>362</v>
      </c>
      <c r="B1" s="35"/>
      <c r="C1" s="35"/>
      <c r="D1" s="35"/>
      <c r="E1" s="35"/>
      <c r="F1" s="35"/>
      <c r="G1" s="35"/>
    </row>
    <row r="2" spans="1:7" x14ac:dyDescent="0.2">
      <c r="A2" s="35" t="s">
        <v>363</v>
      </c>
      <c r="B2" s="35"/>
      <c r="C2" s="35"/>
      <c r="D2" s="35"/>
      <c r="E2" s="35"/>
      <c r="F2" s="35"/>
      <c r="G2" s="35"/>
    </row>
    <row r="3" spans="1:7" ht="25.5" x14ac:dyDescent="0.2">
      <c r="A3" s="86" t="s">
        <v>429</v>
      </c>
      <c r="B3" s="35"/>
      <c r="C3" s="35"/>
      <c r="D3" s="35"/>
      <c r="E3" s="35"/>
      <c r="F3" s="35"/>
      <c r="G3" s="35"/>
    </row>
    <row r="4" spans="1:7" x14ac:dyDescent="0.2">
      <c r="A4" s="35"/>
      <c r="B4" s="35"/>
      <c r="C4" s="35"/>
      <c r="D4" s="35"/>
      <c r="E4" s="35"/>
      <c r="F4" s="35"/>
      <c r="G4" s="35"/>
    </row>
    <row r="5" spans="1:7" x14ac:dyDescent="0.2">
      <c r="A5" s="36" t="s">
        <v>364</v>
      </c>
      <c r="B5" s="35"/>
      <c r="C5" s="35"/>
      <c r="D5" s="35"/>
      <c r="E5" s="35"/>
      <c r="F5" s="35"/>
      <c r="G5" s="35"/>
    </row>
    <row r="6" spans="1:7" x14ac:dyDescent="0.2">
      <c r="A6" s="37" t="s">
        <v>372</v>
      </c>
      <c r="B6" s="35"/>
      <c r="C6" s="35"/>
      <c r="D6" s="35"/>
      <c r="E6" s="35"/>
      <c r="F6" s="35"/>
    </row>
    <row r="7" spans="1:7" x14ac:dyDescent="0.2">
      <c r="A7" s="36" t="s">
        <v>368</v>
      </c>
      <c r="B7" s="35"/>
      <c r="C7" s="35"/>
      <c r="D7" s="35"/>
      <c r="E7" s="35"/>
      <c r="F7" s="35"/>
    </row>
    <row r="8" spans="1:7" x14ac:dyDescent="0.2">
      <c r="A8" s="35"/>
      <c r="B8" s="35"/>
      <c r="C8" s="35"/>
      <c r="D8" s="35"/>
      <c r="E8" s="35"/>
      <c r="F8" s="35"/>
      <c r="G8" s="35"/>
    </row>
    <row r="9" spans="1:7" ht="63.75" x14ac:dyDescent="0.2">
      <c r="A9" s="38" t="s">
        <v>365</v>
      </c>
      <c r="B9" s="35"/>
      <c r="C9" s="35"/>
      <c r="D9" s="35"/>
      <c r="E9" s="35"/>
      <c r="F9" s="35"/>
      <c r="G9" s="35"/>
    </row>
    <row r="10" spans="1:7" x14ac:dyDescent="0.2">
      <c r="A10" s="34"/>
      <c r="B10" s="35"/>
      <c r="C10" s="35"/>
      <c r="D10" s="35"/>
      <c r="E10" s="35"/>
      <c r="F10" s="35"/>
      <c r="G10" s="35"/>
    </row>
    <row r="11" spans="1:7" ht="25.5" x14ac:dyDescent="0.2">
      <c r="A11" s="38" t="s">
        <v>366</v>
      </c>
      <c r="B11" s="35"/>
      <c r="C11" s="35"/>
      <c r="D11" s="35"/>
      <c r="E11" s="35"/>
      <c r="F11" s="35"/>
      <c r="G11" s="35"/>
    </row>
    <row r="12" spans="1:7" x14ac:dyDescent="0.2">
      <c r="B12" s="35"/>
      <c r="C12" s="35"/>
      <c r="D12" s="35"/>
      <c r="E12" s="35"/>
      <c r="F12" s="35"/>
      <c r="G12" s="35"/>
    </row>
    <row r="13" spans="1:7" ht="39.75" x14ac:dyDescent="0.2">
      <c r="A13" s="38" t="s">
        <v>369</v>
      </c>
      <c r="B13" s="35"/>
      <c r="C13" s="35"/>
      <c r="D13" s="35"/>
      <c r="E13" s="35"/>
      <c r="F13" s="35"/>
      <c r="G13" s="35"/>
    </row>
    <row r="14" spans="1:7" x14ac:dyDescent="0.2">
      <c r="A14" s="35"/>
      <c r="B14" s="35"/>
      <c r="C14" s="35"/>
      <c r="D14" s="35"/>
      <c r="E14" s="35"/>
      <c r="F14" s="35"/>
      <c r="G14" s="35"/>
    </row>
    <row r="15" spans="1:7" x14ac:dyDescent="0.2">
      <c r="A15" s="36" t="s">
        <v>370</v>
      </c>
      <c r="B15" s="35"/>
      <c r="C15" s="35"/>
      <c r="D15" s="35"/>
      <c r="E15" s="35"/>
      <c r="F15" s="35"/>
      <c r="G15" s="35"/>
    </row>
    <row r="16" spans="1:7" x14ac:dyDescent="0.2">
      <c r="B16" s="35"/>
      <c r="C16" s="35"/>
      <c r="D16" s="35"/>
      <c r="E16" s="35"/>
      <c r="F16" s="35"/>
      <c r="G16" s="35"/>
    </row>
    <row r="17" spans="1:7" x14ac:dyDescent="0.2">
      <c r="A17" s="36" t="s">
        <v>371</v>
      </c>
      <c r="B17" s="35"/>
      <c r="C17" s="35"/>
      <c r="D17" s="35"/>
      <c r="E17" s="35"/>
      <c r="F17" s="35"/>
      <c r="G17" s="35"/>
    </row>
    <row r="18" spans="1:7" x14ac:dyDescent="0.2">
      <c r="B18" s="35"/>
      <c r="C18" s="35"/>
      <c r="D18" s="35"/>
      <c r="E18" s="35"/>
      <c r="G18" s="35"/>
    </row>
    <row r="19" spans="1:7" x14ac:dyDescent="0.2">
      <c r="A19" s="38" t="s">
        <v>367</v>
      </c>
    </row>
    <row r="21" spans="1:7" ht="18.75" x14ac:dyDescent="0.3">
      <c r="E21" s="33"/>
    </row>
  </sheetData>
  <pageMargins left="0.75" right="0.75" top="1" bottom="1" header="0.5" footer="0.5"/>
  <pageSetup orientation="portrait"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64"/>
  <sheetViews>
    <sheetView workbookViewId="0">
      <selection activeCell="N21" sqref="N21"/>
    </sheetView>
  </sheetViews>
  <sheetFormatPr defaultRowHeight="9.9499999999999993" customHeight="1" x14ac:dyDescent="0.2"/>
  <cols>
    <col min="1" max="1" width="9.21875" style="1" customWidth="1"/>
    <col min="2" max="2" width="6.77734375" style="39" customWidth="1"/>
    <col min="3" max="3" width="6.21875" style="39" customWidth="1"/>
    <col min="4" max="4" width="6.5546875" style="1" customWidth="1"/>
    <col min="5" max="5" width="4.109375" style="1" customWidth="1"/>
    <col min="6" max="6" width="3.44140625" style="1" customWidth="1"/>
    <col min="7" max="7" width="4.44140625" style="1" customWidth="1"/>
    <col min="8" max="8" width="3.77734375" style="1" customWidth="1"/>
    <col min="9" max="9" width="3.33203125" style="1" customWidth="1"/>
    <col min="10" max="11" width="4.44140625" style="1" customWidth="1"/>
    <col min="12" max="13" width="3.77734375" style="1" customWidth="1"/>
    <col min="14" max="14" width="6" style="1" customWidth="1"/>
    <col min="15" max="15" width="4.44140625" style="1" customWidth="1"/>
    <col min="16" max="16" width="4.88671875" style="1" customWidth="1"/>
    <col min="17" max="18" width="4.44140625" style="1" customWidth="1"/>
    <col min="19" max="19" width="3.77734375" style="1" customWidth="1"/>
    <col min="20" max="20" width="4.44140625" style="1" customWidth="1"/>
    <col min="21" max="21" width="3.77734375" style="1" customWidth="1"/>
    <col min="22" max="22" width="2.77734375" style="1" customWidth="1"/>
    <col min="23" max="24" width="3.77734375" style="1" customWidth="1"/>
    <col min="25" max="25" width="4.44140625" style="1" customWidth="1"/>
    <col min="26" max="26" width="3.109375" style="1" customWidth="1"/>
    <col min="27" max="27" width="3.77734375" style="1" customWidth="1"/>
    <col min="28" max="28" width="4.44140625" style="1" customWidth="1"/>
    <col min="29" max="29" width="3.109375" style="1" customWidth="1"/>
    <col min="30" max="30" width="5.109375" style="1" customWidth="1"/>
    <col min="31" max="31" width="3.5546875" style="1" customWidth="1"/>
    <col min="32" max="32" width="4.33203125" style="1" customWidth="1"/>
    <col min="33" max="33" width="4.6640625" style="1" customWidth="1"/>
    <col min="34" max="34" width="4.44140625" style="1" customWidth="1"/>
    <col min="35" max="38" width="3.77734375" style="1" customWidth="1"/>
    <col min="39" max="42" width="4.44140625" style="1" customWidth="1"/>
    <col min="43" max="45" width="3.77734375" style="1" customWidth="1"/>
    <col min="46" max="46" width="4.44140625" style="1" customWidth="1"/>
    <col min="47" max="50" width="3.77734375" style="1" customWidth="1"/>
    <col min="51" max="53" width="4.44140625" style="1" customWidth="1"/>
    <col min="54" max="54" width="3.77734375" style="1" customWidth="1"/>
    <col min="55" max="55" width="4.88671875" style="1" customWidth="1"/>
    <col min="56" max="56" width="5.109375" style="1" customWidth="1"/>
    <col min="57" max="57" width="3.77734375" style="1" customWidth="1"/>
    <col min="58" max="58" width="5.109375" style="1" customWidth="1"/>
    <col min="59" max="59" width="4.44140625" style="1" customWidth="1"/>
    <col min="60" max="60" width="5.109375" style="1" customWidth="1"/>
    <col min="61" max="62" width="3.109375" style="1" customWidth="1"/>
    <col min="63" max="63" width="2.88671875" style="1" customWidth="1"/>
    <col min="64" max="64" width="3.109375" style="1" customWidth="1"/>
    <col min="65" max="16384" width="8.88671875" style="1"/>
  </cols>
  <sheetData>
    <row r="1" spans="1:245" ht="12" customHeight="1" x14ac:dyDescent="0.2">
      <c r="A1" s="98" t="s">
        <v>373</v>
      </c>
      <c r="B1" s="99"/>
      <c r="C1" s="99"/>
      <c r="D1" s="99"/>
      <c r="E1" s="99"/>
      <c r="F1" s="99"/>
      <c r="G1" s="99"/>
      <c r="H1" s="99"/>
      <c r="I1" s="99"/>
      <c r="J1" s="99"/>
      <c r="K1" s="99"/>
      <c r="L1" s="99"/>
      <c r="M1" s="99"/>
      <c r="N1" s="40"/>
      <c r="O1" s="40"/>
      <c r="P1" s="40"/>
      <c r="Q1" s="40"/>
      <c r="R1" s="40"/>
    </row>
    <row r="2" spans="1:245" ht="12" customHeight="1" x14ac:dyDescent="0.2">
      <c r="A2" s="85" t="s">
        <v>376</v>
      </c>
      <c r="D2" s="42"/>
      <c r="E2" s="42"/>
      <c r="F2" s="42"/>
      <c r="G2" s="43"/>
      <c r="H2" s="43"/>
      <c r="I2" s="42"/>
      <c r="J2" s="43"/>
      <c r="K2" s="44"/>
      <c r="L2" s="43"/>
      <c r="M2" s="43"/>
      <c r="N2" s="45"/>
      <c r="O2" s="45"/>
      <c r="P2" s="43"/>
      <c r="Q2" s="44"/>
      <c r="R2" s="44"/>
      <c r="S2" s="4"/>
      <c r="T2" s="4"/>
      <c r="U2" s="4"/>
      <c r="V2" s="3"/>
      <c r="W2" s="4"/>
      <c r="X2" s="4"/>
      <c r="Y2" s="5"/>
      <c r="Z2" s="4"/>
      <c r="AA2" s="4"/>
      <c r="AB2" s="5"/>
      <c r="AC2" s="4"/>
      <c r="AD2" s="6"/>
      <c r="AE2" s="4"/>
      <c r="AF2" s="3"/>
      <c r="AG2" s="3"/>
      <c r="AH2" s="5"/>
      <c r="AI2" s="4"/>
      <c r="AJ2" s="4"/>
      <c r="AK2" s="5"/>
      <c r="AL2" s="5"/>
      <c r="AM2" s="5"/>
      <c r="AN2" s="5"/>
      <c r="AO2" s="5"/>
      <c r="AP2" s="5"/>
      <c r="AQ2" s="5"/>
      <c r="AR2" s="5"/>
      <c r="AS2" s="5"/>
      <c r="AT2" s="5"/>
      <c r="AU2" s="5"/>
      <c r="AV2" s="5"/>
      <c r="AW2" s="5"/>
      <c r="AX2" s="5"/>
      <c r="AY2" s="5"/>
      <c r="AZ2" s="5"/>
      <c r="BA2" s="4"/>
      <c r="BB2" s="4"/>
      <c r="BC2" s="3"/>
      <c r="BD2" s="4"/>
      <c r="BE2" s="4"/>
      <c r="BF2" s="4"/>
      <c r="BG2" s="5"/>
      <c r="BH2" s="4"/>
      <c r="BI2" s="4"/>
      <c r="BJ2" s="4"/>
      <c r="BK2" s="4"/>
      <c r="BL2" s="4"/>
      <c r="BM2" s="7"/>
    </row>
    <row r="3" spans="1:245" ht="12" customHeight="1" x14ac:dyDescent="0.2">
      <c r="A3" s="85" t="s">
        <v>377</v>
      </c>
      <c r="D3" s="42"/>
      <c r="E3" s="42"/>
      <c r="F3" s="42"/>
      <c r="G3" s="43"/>
      <c r="H3" s="43"/>
      <c r="I3" s="42"/>
      <c r="J3" s="43"/>
      <c r="K3" s="44"/>
      <c r="L3" s="43"/>
      <c r="M3" s="43"/>
      <c r="N3" s="45"/>
      <c r="O3" s="45"/>
      <c r="P3" s="43"/>
      <c r="Q3" s="44"/>
      <c r="R3" s="44"/>
      <c r="S3" s="4"/>
      <c r="T3" s="4"/>
      <c r="U3" s="4"/>
      <c r="V3" s="3"/>
      <c r="W3" s="4"/>
      <c r="X3" s="4"/>
      <c r="Y3" s="5"/>
      <c r="Z3" s="4"/>
      <c r="AA3" s="4"/>
      <c r="AB3" s="5"/>
      <c r="AC3" s="4"/>
      <c r="AD3" s="6"/>
      <c r="AE3" s="4"/>
      <c r="AF3" s="3"/>
      <c r="AG3" s="3"/>
      <c r="AH3" s="5"/>
      <c r="AI3" s="4"/>
      <c r="AJ3" s="4"/>
      <c r="AK3" s="5"/>
      <c r="AL3" s="5"/>
      <c r="AM3" s="5"/>
      <c r="AN3" s="5"/>
      <c r="AO3" s="5"/>
      <c r="AP3" s="5"/>
      <c r="AQ3" s="5"/>
      <c r="AR3" s="5"/>
      <c r="AS3" s="5"/>
      <c r="AT3" s="5"/>
      <c r="AU3" s="5"/>
      <c r="AV3" s="5"/>
      <c r="AW3" s="5"/>
      <c r="AX3" s="5"/>
      <c r="AY3" s="5"/>
      <c r="AZ3" s="5"/>
      <c r="BA3" s="4"/>
      <c r="BB3" s="4"/>
      <c r="BC3" s="3"/>
      <c r="BD3" s="4"/>
      <c r="BE3" s="4"/>
      <c r="BF3" s="4"/>
      <c r="BG3" s="5"/>
      <c r="BH3" s="4"/>
      <c r="BI3" s="4"/>
      <c r="BJ3" s="4"/>
      <c r="BK3" s="4"/>
      <c r="BL3" s="4"/>
      <c r="BM3" s="7"/>
    </row>
    <row r="4" spans="1:245" ht="9.9499999999999993" customHeight="1" x14ac:dyDescent="0.2">
      <c r="A4" s="41"/>
      <c r="D4" s="42"/>
      <c r="E4" s="42"/>
      <c r="F4" s="42"/>
      <c r="G4" s="43"/>
      <c r="H4" s="43"/>
      <c r="I4" s="42"/>
      <c r="J4" s="43"/>
      <c r="K4" s="44"/>
      <c r="L4" s="43"/>
      <c r="M4" s="43"/>
      <c r="N4" s="45"/>
      <c r="O4" s="45"/>
      <c r="P4" s="43"/>
      <c r="Q4" s="44"/>
      <c r="R4" s="44"/>
      <c r="S4" s="4"/>
      <c r="T4" s="4"/>
      <c r="U4" s="4"/>
      <c r="V4" s="3"/>
      <c r="W4" s="4"/>
      <c r="X4" s="4"/>
      <c r="Y4" s="5"/>
      <c r="Z4" s="4"/>
      <c r="AA4" s="4"/>
      <c r="AB4" s="5"/>
      <c r="AC4" s="4"/>
      <c r="AD4" s="6"/>
      <c r="AE4" s="4"/>
      <c r="AF4" s="3"/>
      <c r="AG4" s="3"/>
      <c r="AH4" s="5"/>
      <c r="AI4" s="4"/>
      <c r="AJ4" s="4"/>
      <c r="AK4" s="5"/>
      <c r="AL4" s="5"/>
      <c r="AM4" s="5"/>
      <c r="AN4" s="5"/>
      <c r="AO4" s="5"/>
      <c r="AP4" s="5"/>
      <c r="AQ4" s="5"/>
      <c r="AR4" s="5"/>
      <c r="AS4" s="5"/>
      <c r="AT4" s="5"/>
      <c r="AU4" s="5"/>
      <c r="AV4" s="5"/>
      <c r="AW4" s="5"/>
      <c r="AX4" s="5"/>
      <c r="AY4" s="5"/>
      <c r="AZ4" s="5"/>
      <c r="BA4" s="4"/>
      <c r="BB4" s="4"/>
      <c r="BC4" s="3"/>
      <c r="BD4" s="4"/>
      <c r="BE4" s="4"/>
      <c r="BF4" s="4"/>
      <c r="BG4" s="5"/>
      <c r="BH4" s="4"/>
      <c r="BI4" s="4"/>
      <c r="BJ4" s="4"/>
      <c r="BK4" s="4"/>
      <c r="BL4" s="4"/>
      <c r="BM4" s="7"/>
    </row>
    <row r="5" spans="1:245" ht="9.9499999999999993" customHeight="1" x14ac:dyDescent="0.2">
      <c r="A5" s="8" t="s">
        <v>0</v>
      </c>
      <c r="D5" s="9" t="s">
        <v>1</v>
      </c>
      <c r="E5" s="9"/>
      <c r="F5" s="9"/>
      <c r="G5" s="10"/>
      <c r="H5" s="10"/>
      <c r="I5" s="9"/>
      <c r="J5" s="10"/>
      <c r="K5" s="11"/>
      <c r="L5" s="10"/>
      <c r="M5" s="10"/>
      <c r="N5" s="12"/>
      <c r="O5" s="12"/>
      <c r="P5" s="10" t="s">
        <v>2</v>
      </c>
      <c r="Q5" s="11" t="s">
        <v>3</v>
      </c>
      <c r="R5" s="11" t="s">
        <v>4</v>
      </c>
      <c r="S5" s="94" t="s">
        <v>5</v>
      </c>
      <c r="T5" s="95"/>
      <c r="U5" s="95"/>
      <c r="V5" s="95"/>
      <c r="W5" s="95"/>
      <c r="X5" s="89" t="s">
        <v>378</v>
      </c>
      <c r="Y5" s="90"/>
      <c r="Z5" s="90"/>
      <c r="AA5" s="90"/>
      <c r="AB5" s="90"/>
      <c r="AC5" s="90"/>
      <c r="AD5" s="90"/>
      <c r="AE5" s="90"/>
      <c r="AF5" s="14" t="s">
        <v>8</v>
      </c>
      <c r="AG5" s="9"/>
      <c r="AH5" s="11"/>
      <c r="AI5" s="10"/>
      <c r="AJ5" s="10"/>
      <c r="AK5" s="11"/>
      <c r="AL5" s="11" t="s">
        <v>9</v>
      </c>
      <c r="AM5" s="15" t="s">
        <v>10</v>
      </c>
      <c r="AN5" s="16"/>
      <c r="AO5" s="16"/>
      <c r="AP5" s="16"/>
      <c r="AQ5" s="16"/>
      <c r="AR5" s="16"/>
      <c r="AS5" s="16"/>
      <c r="AT5" s="16"/>
      <c r="AU5" s="16"/>
      <c r="AV5" s="16"/>
      <c r="AW5" s="16"/>
      <c r="AX5" s="16"/>
      <c r="AY5" s="16" t="s">
        <v>11</v>
      </c>
      <c r="AZ5" s="16" t="s">
        <v>7</v>
      </c>
      <c r="BA5" s="17" t="s">
        <v>12</v>
      </c>
      <c r="BB5" s="18"/>
      <c r="BC5" s="19"/>
      <c r="BD5" s="18"/>
      <c r="BE5" s="18"/>
      <c r="BF5" s="18"/>
      <c r="BG5" s="20" t="s">
        <v>13</v>
      </c>
      <c r="BH5" s="18" t="s">
        <v>6</v>
      </c>
      <c r="BI5" s="21" t="s">
        <v>14</v>
      </c>
      <c r="BJ5" s="13"/>
      <c r="BK5" s="13" t="s">
        <v>11</v>
      </c>
      <c r="BL5" s="13" t="s">
        <v>7</v>
      </c>
      <c r="BM5" s="7"/>
    </row>
    <row r="6" spans="1:245" ht="12" customHeight="1" x14ac:dyDescent="0.2">
      <c r="A6" s="97" t="s">
        <v>375</v>
      </c>
      <c r="B6" s="96" t="s">
        <v>133</v>
      </c>
      <c r="C6" s="96"/>
      <c r="D6" s="97" t="s">
        <v>17</v>
      </c>
      <c r="E6" s="92" t="s">
        <v>18</v>
      </c>
      <c r="F6" s="92" t="s">
        <v>19</v>
      </c>
      <c r="G6" s="87" t="s">
        <v>20</v>
      </c>
      <c r="H6" s="87" t="s">
        <v>21</v>
      </c>
      <c r="I6" s="92" t="s">
        <v>22</v>
      </c>
      <c r="J6" s="87" t="s">
        <v>23</v>
      </c>
      <c r="K6" s="91" t="s">
        <v>24</v>
      </c>
      <c r="L6" s="87" t="s">
        <v>25</v>
      </c>
      <c r="M6" s="87" t="s">
        <v>26</v>
      </c>
      <c r="N6" s="93" t="s">
        <v>27</v>
      </c>
      <c r="O6" s="93" t="s">
        <v>28</v>
      </c>
      <c r="P6" s="87" t="s">
        <v>29</v>
      </c>
      <c r="Q6" s="91" t="s">
        <v>30</v>
      </c>
      <c r="R6" s="91" t="s">
        <v>31</v>
      </c>
      <c r="S6" s="87" t="s">
        <v>32</v>
      </c>
      <c r="T6" s="87" t="s">
        <v>33</v>
      </c>
      <c r="U6" s="87" t="s">
        <v>34</v>
      </c>
      <c r="V6" s="92" t="s">
        <v>35</v>
      </c>
      <c r="W6" s="87" t="s">
        <v>36</v>
      </c>
      <c r="X6" s="87" t="s">
        <v>37</v>
      </c>
      <c r="Y6" s="91" t="s">
        <v>38</v>
      </c>
      <c r="Z6" s="87" t="s">
        <v>39</v>
      </c>
      <c r="AA6" s="87" t="s">
        <v>40</v>
      </c>
      <c r="AB6" s="91" t="s">
        <v>41</v>
      </c>
      <c r="AC6" s="87" t="s">
        <v>42</v>
      </c>
      <c r="AD6" s="93" t="s">
        <v>43</v>
      </c>
      <c r="AE6" s="87" t="s">
        <v>44</v>
      </c>
      <c r="AF6" s="92" t="s">
        <v>45</v>
      </c>
      <c r="AG6" s="92" t="s">
        <v>46</v>
      </c>
      <c r="AH6" s="91" t="s">
        <v>47</v>
      </c>
      <c r="AI6" s="87" t="s">
        <v>48</v>
      </c>
      <c r="AJ6" s="87" t="s">
        <v>49</v>
      </c>
      <c r="AK6" s="91" t="s">
        <v>50</v>
      </c>
      <c r="AL6" s="91" t="s">
        <v>51</v>
      </c>
      <c r="AM6" s="91" t="s">
        <v>52</v>
      </c>
      <c r="AN6" s="91" t="s">
        <v>53</v>
      </c>
      <c r="AO6" s="91" t="s">
        <v>54</v>
      </c>
      <c r="AP6" s="91" t="s">
        <v>55</v>
      </c>
      <c r="AQ6" s="91" t="s">
        <v>56</v>
      </c>
      <c r="AR6" s="91" t="s">
        <v>57</v>
      </c>
      <c r="AS6" s="91" t="s">
        <v>58</v>
      </c>
      <c r="AT6" s="91" t="s">
        <v>59</v>
      </c>
      <c r="AU6" s="91" t="s">
        <v>60</v>
      </c>
      <c r="AV6" s="91" t="s">
        <v>61</v>
      </c>
      <c r="AW6" s="91" t="s">
        <v>62</v>
      </c>
      <c r="AX6" s="91" t="s">
        <v>63</v>
      </c>
      <c r="AY6" s="91" t="s">
        <v>64</v>
      </c>
      <c r="AZ6" s="91" t="s">
        <v>65</v>
      </c>
      <c r="BA6" s="87" t="s">
        <v>66</v>
      </c>
      <c r="BB6" s="87" t="s">
        <v>67</v>
      </c>
      <c r="BC6" s="92" t="s">
        <v>68</v>
      </c>
      <c r="BD6" s="87" t="s">
        <v>69</v>
      </c>
      <c r="BE6" s="87" t="s">
        <v>70</v>
      </c>
      <c r="BF6" s="87" t="s">
        <v>71</v>
      </c>
      <c r="BG6" s="91" t="s">
        <v>72</v>
      </c>
      <c r="BH6" s="87" t="s">
        <v>73</v>
      </c>
      <c r="BI6" s="87" t="s">
        <v>74</v>
      </c>
      <c r="BJ6" s="87" t="s">
        <v>75</v>
      </c>
      <c r="BK6" s="87" t="s">
        <v>76</v>
      </c>
      <c r="BL6" s="87" t="s">
        <v>77</v>
      </c>
      <c r="BM6" s="7"/>
    </row>
    <row r="7" spans="1:245" s="48" customFormat="1" ht="12" customHeight="1" x14ac:dyDescent="0.25">
      <c r="A7" s="88"/>
      <c r="B7" s="56" t="s">
        <v>15</v>
      </c>
      <c r="C7" s="56" t="s">
        <v>16</v>
      </c>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row>
    <row r="8" spans="1:245" ht="9.9499999999999993" customHeight="1" x14ac:dyDescent="0.2">
      <c r="A8" s="2"/>
      <c r="B8" s="46"/>
      <c r="C8" s="46"/>
      <c r="D8" s="22"/>
      <c r="E8" s="22"/>
      <c r="F8" s="22"/>
      <c r="G8" s="23"/>
      <c r="H8" s="23"/>
      <c r="I8" s="22"/>
      <c r="J8" s="23"/>
      <c r="K8" s="24"/>
      <c r="L8" s="23"/>
      <c r="M8" s="23"/>
      <c r="N8" s="25"/>
      <c r="O8" s="25"/>
      <c r="P8" s="23"/>
      <c r="Q8" s="24"/>
      <c r="R8" s="24"/>
      <c r="S8" s="23"/>
      <c r="T8" s="23"/>
      <c r="U8" s="23"/>
      <c r="V8" s="22"/>
      <c r="W8" s="23"/>
      <c r="X8" s="23"/>
      <c r="Y8" s="24"/>
      <c r="Z8" s="23"/>
      <c r="AA8" s="23"/>
      <c r="AB8" s="24"/>
      <c r="AC8" s="23"/>
      <c r="AD8" s="25"/>
      <c r="AE8" s="23"/>
      <c r="AF8" s="22"/>
      <c r="AG8" s="22"/>
      <c r="AH8" s="24"/>
      <c r="AI8" s="23"/>
      <c r="AJ8" s="23"/>
      <c r="AK8" s="24"/>
      <c r="AL8" s="24"/>
      <c r="AM8" s="24"/>
      <c r="AN8" s="24"/>
      <c r="AO8" s="24"/>
      <c r="AP8" s="24"/>
      <c r="AQ8" s="24"/>
      <c r="AR8" s="24"/>
      <c r="AS8" s="24"/>
      <c r="AT8" s="24"/>
      <c r="AU8" s="24"/>
      <c r="AV8" s="24"/>
      <c r="AW8" s="24"/>
      <c r="AX8" s="24"/>
      <c r="AY8" s="24"/>
      <c r="AZ8" s="24"/>
      <c r="BA8" s="23"/>
      <c r="BB8" s="23"/>
      <c r="BC8" s="22"/>
      <c r="BD8" s="23"/>
      <c r="BE8" s="23"/>
      <c r="BF8" s="23"/>
      <c r="BG8" s="24"/>
      <c r="BH8" s="23"/>
      <c r="BI8" s="23"/>
      <c r="BJ8" s="23"/>
      <c r="BK8" s="23"/>
      <c r="BL8" s="23"/>
      <c r="BM8" s="7"/>
    </row>
    <row r="9" spans="1:245" ht="11.1" customHeight="1" x14ac:dyDescent="0.2">
      <c r="A9" s="26" t="s">
        <v>78</v>
      </c>
      <c r="B9" s="46">
        <v>397806</v>
      </c>
      <c r="C9" s="46">
        <v>6049952</v>
      </c>
      <c r="D9" s="3">
        <v>124000</v>
      </c>
      <c r="E9" s="3">
        <v>297</v>
      </c>
      <c r="F9" s="3">
        <v>18.2</v>
      </c>
      <c r="G9" s="3">
        <v>597</v>
      </c>
      <c r="H9" s="4">
        <v>54.2</v>
      </c>
      <c r="I9" s="3">
        <v>9.8699999999999992</v>
      </c>
      <c r="J9" s="4">
        <v>30.9</v>
      </c>
      <c r="K9" s="5">
        <v>1.5</v>
      </c>
      <c r="L9" s="4">
        <v>-0.5</v>
      </c>
      <c r="M9" s="4">
        <v>1.38</v>
      </c>
      <c r="N9" s="6">
        <v>0.36799999999999999</v>
      </c>
      <c r="O9" s="6">
        <v>-5.0000000000000001E-3</v>
      </c>
      <c r="P9" s="4">
        <v>0.13</v>
      </c>
      <c r="Q9" s="5">
        <v>0.64600000000000002</v>
      </c>
      <c r="R9" s="5">
        <v>0.66900000000000004</v>
      </c>
      <c r="S9" s="4">
        <v>3.8</v>
      </c>
      <c r="T9" s="4">
        <v>4.6900000000000004</v>
      </c>
      <c r="U9" s="4">
        <v>23</v>
      </c>
      <c r="V9" s="3">
        <v>62.5</v>
      </c>
      <c r="W9" s="4">
        <v>0.69199999999999995</v>
      </c>
      <c r="X9" s="4">
        <v>1.06</v>
      </c>
      <c r="Y9" s="5">
        <v>0.23899999999999999</v>
      </c>
      <c r="Z9" s="4">
        <v>-0.1</v>
      </c>
      <c r="AA9" s="4">
        <v>0.54800000000000004</v>
      </c>
      <c r="AB9" s="5">
        <v>-0.01</v>
      </c>
      <c r="AC9" s="4">
        <v>1.22</v>
      </c>
      <c r="AD9" s="6">
        <v>0.46200000000000002</v>
      </c>
      <c r="AE9" s="4">
        <v>-0.5</v>
      </c>
      <c r="AF9" s="3">
        <v>263</v>
      </c>
      <c r="AG9" s="3">
        <v>-3</v>
      </c>
      <c r="AH9" s="5">
        <v>0.38400000000000001</v>
      </c>
      <c r="AI9" s="4">
        <v>2.75</v>
      </c>
      <c r="AJ9" s="4">
        <v>1.57</v>
      </c>
      <c r="AK9" s="5">
        <v>9.8000000000000004E-2</v>
      </c>
      <c r="AL9" s="5">
        <v>0.20699999999999999</v>
      </c>
      <c r="AM9" s="5">
        <v>0.68400000000000005</v>
      </c>
      <c r="AN9" s="5">
        <v>1.26</v>
      </c>
      <c r="AO9" s="5">
        <v>0.16600000000000001</v>
      </c>
      <c r="AP9" s="5">
        <v>0.83899999999999997</v>
      </c>
      <c r="AQ9" s="5">
        <v>9.2999999999999999E-2</v>
      </c>
      <c r="AR9" s="5">
        <v>0.11899999999999999</v>
      </c>
      <c r="AS9" s="5">
        <v>5.5E-2</v>
      </c>
      <c r="AT9" s="5">
        <v>2.5999999999999999E-2</v>
      </c>
      <c r="AU9" s="5">
        <v>0.11600000000000001</v>
      </c>
      <c r="AV9" s="5">
        <v>0.02</v>
      </c>
      <c r="AW9" s="5">
        <v>4.5999999999999999E-2</v>
      </c>
      <c r="AX9" s="5">
        <v>1.0999999999999999E-2</v>
      </c>
      <c r="AY9" s="5">
        <v>8.7999999999999995E-2</v>
      </c>
      <c r="AZ9" s="5">
        <v>1.2999999999999999E-2</v>
      </c>
      <c r="BA9" s="4">
        <v>80.7</v>
      </c>
      <c r="BB9" s="4">
        <v>0.26400000000000001</v>
      </c>
      <c r="BC9" s="3">
        <v>-10</v>
      </c>
      <c r="BD9" s="3">
        <v>540</v>
      </c>
      <c r="BE9" s="4">
        <v>18.5</v>
      </c>
      <c r="BF9" s="3">
        <v>1430</v>
      </c>
      <c r="BG9" s="5">
        <v>0.68200000000000005</v>
      </c>
      <c r="BH9" s="3">
        <v>565</v>
      </c>
      <c r="BI9" s="4">
        <v>-0.5</v>
      </c>
      <c r="BJ9" s="4">
        <v>-0.5</v>
      </c>
      <c r="BK9" s="4">
        <v>-0.5</v>
      </c>
      <c r="BL9" s="4">
        <v>-0.5</v>
      </c>
      <c r="BM9" s="7"/>
    </row>
    <row r="10" spans="1:245" ht="11.1" customHeight="1" x14ac:dyDescent="0.2">
      <c r="A10" s="26" t="s">
        <v>79</v>
      </c>
      <c r="B10" s="46">
        <v>397806</v>
      </c>
      <c r="C10" s="46">
        <v>6049952</v>
      </c>
      <c r="D10" s="3">
        <v>105000</v>
      </c>
      <c r="E10" s="3">
        <v>338</v>
      </c>
      <c r="F10" s="3">
        <v>20.6</v>
      </c>
      <c r="G10" s="3">
        <v>1040</v>
      </c>
      <c r="H10" s="4">
        <v>76.099999999999994</v>
      </c>
      <c r="I10" s="3">
        <v>14</v>
      </c>
      <c r="J10" s="3">
        <v>107</v>
      </c>
      <c r="K10" s="5">
        <v>4.42</v>
      </c>
      <c r="L10" s="4">
        <v>-0.5</v>
      </c>
      <c r="M10" s="4">
        <v>3.08</v>
      </c>
      <c r="N10" s="6">
        <v>0.307</v>
      </c>
      <c r="O10" s="6">
        <v>-5.0000000000000001E-3</v>
      </c>
      <c r="P10" s="4">
        <v>0.129</v>
      </c>
      <c r="Q10" s="5">
        <v>0.70799999999999996</v>
      </c>
      <c r="R10" s="5">
        <v>1.22</v>
      </c>
      <c r="S10" s="4">
        <v>6.43</v>
      </c>
      <c r="T10" s="4">
        <v>16</v>
      </c>
      <c r="U10" s="4">
        <v>36.1</v>
      </c>
      <c r="V10" s="3">
        <v>181</v>
      </c>
      <c r="W10" s="4">
        <v>0.152</v>
      </c>
      <c r="X10" s="4">
        <v>2.27</v>
      </c>
      <c r="Y10" s="5">
        <v>0.19500000000000001</v>
      </c>
      <c r="Z10" s="4">
        <v>-0.1</v>
      </c>
      <c r="AA10" s="4">
        <v>0.96499999999999997</v>
      </c>
      <c r="AB10" s="5">
        <v>-0.01</v>
      </c>
      <c r="AC10" s="4">
        <v>0.73699999999999999</v>
      </c>
      <c r="AD10" s="6">
        <v>0.82699999999999996</v>
      </c>
      <c r="AE10" s="4">
        <v>-0.5</v>
      </c>
      <c r="AF10" s="3">
        <v>383</v>
      </c>
      <c r="AG10" s="3">
        <v>-3</v>
      </c>
      <c r="AH10" s="5">
        <v>0.90200000000000002</v>
      </c>
      <c r="AI10" s="4">
        <v>4.9000000000000004</v>
      </c>
      <c r="AJ10" s="4">
        <v>2.4500000000000002</v>
      </c>
      <c r="AK10" s="5">
        <v>0.20799999999999999</v>
      </c>
      <c r="AL10" s="5">
        <v>0.308</v>
      </c>
      <c r="AM10" s="5">
        <v>1.67</v>
      </c>
      <c r="AN10" s="5">
        <v>2.5299999999999998</v>
      </c>
      <c r="AO10" s="5">
        <v>0.28399999999999997</v>
      </c>
      <c r="AP10" s="5">
        <v>1.04</v>
      </c>
      <c r="AQ10" s="5">
        <v>0.20799999999999999</v>
      </c>
      <c r="AR10" s="5">
        <v>0.17699999999999999</v>
      </c>
      <c r="AS10" s="5">
        <v>0.17399999999999999</v>
      </c>
      <c r="AT10" s="5">
        <v>2.8000000000000001E-2</v>
      </c>
      <c r="AU10" s="5">
        <v>0.16700000000000001</v>
      </c>
      <c r="AV10" s="5">
        <v>4.2000000000000003E-2</v>
      </c>
      <c r="AW10" s="5">
        <v>9.4E-2</v>
      </c>
      <c r="AX10" s="5">
        <v>1.6E-2</v>
      </c>
      <c r="AY10" s="5">
        <v>0.13700000000000001</v>
      </c>
      <c r="AZ10" s="5">
        <v>2.1999999999999999E-2</v>
      </c>
      <c r="BA10" s="4">
        <v>79.900000000000006</v>
      </c>
      <c r="BB10" s="4">
        <v>0.34200000000000003</v>
      </c>
      <c r="BC10" s="3">
        <v>-10</v>
      </c>
      <c r="BD10" s="3">
        <v>697</v>
      </c>
      <c r="BE10" s="4">
        <v>24.3</v>
      </c>
      <c r="BF10" s="3">
        <v>1710</v>
      </c>
      <c r="BG10" s="5">
        <v>0.42</v>
      </c>
      <c r="BH10" s="3">
        <v>608</v>
      </c>
      <c r="BI10" s="4">
        <v>-0.5</v>
      </c>
      <c r="BJ10" s="4">
        <v>-0.5</v>
      </c>
      <c r="BK10" s="4">
        <v>-0.5</v>
      </c>
      <c r="BL10" s="4">
        <v>-0.5</v>
      </c>
      <c r="BM10" s="7"/>
    </row>
    <row r="11" spans="1:245" ht="11.1" customHeight="1" x14ac:dyDescent="0.2">
      <c r="A11" s="26" t="s">
        <v>80</v>
      </c>
      <c r="B11" s="46">
        <v>397806</v>
      </c>
      <c r="C11" s="46">
        <v>6049952</v>
      </c>
      <c r="D11" s="3">
        <v>112000</v>
      </c>
      <c r="E11" s="3">
        <v>352</v>
      </c>
      <c r="F11" s="3">
        <v>26</v>
      </c>
      <c r="G11" s="3">
        <v>509</v>
      </c>
      <c r="H11" s="4">
        <v>60.1</v>
      </c>
      <c r="I11" s="3">
        <v>14</v>
      </c>
      <c r="J11" s="3">
        <v>398</v>
      </c>
      <c r="K11" s="5">
        <v>4.6399999999999997</v>
      </c>
      <c r="L11" s="4">
        <v>-0.5</v>
      </c>
      <c r="M11" s="4">
        <v>3.12</v>
      </c>
      <c r="N11" s="6">
        <v>0.378</v>
      </c>
      <c r="O11" s="6">
        <v>-5.0000000000000001E-3</v>
      </c>
      <c r="P11" s="4">
        <v>0.154</v>
      </c>
      <c r="Q11" s="5">
        <v>0.33300000000000002</v>
      </c>
      <c r="R11" s="5">
        <v>1.1200000000000001</v>
      </c>
      <c r="S11" s="4">
        <v>5.52</v>
      </c>
      <c r="T11" s="4">
        <v>8.5299999999999994</v>
      </c>
      <c r="U11" s="4">
        <v>26.9</v>
      </c>
      <c r="V11" s="3">
        <v>306</v>
      </c>
      <c r="W11" s="4">
        <v>-0.1</v>
      </c>
      <c r="X11" s="4">
        <v>1.98</v>
      </c>
      <c r="Y11" s="5">
        <v>0.189</v>
      </c>
      <c r="Z11" s="4">
        <v>-0.1</v>
      </c>
      <c r="AA11" s="4">
        <v>1.61</v>
      </c>
      <c r="AB11" s="5">
        <v>-0.01</v>
      </c>
      <c r="AC11" s="4">
        <v>4.32</v>
      </c>
      <c r="AD11" s="6">
        <v>0.46400000000000002</v>
      </c>
      <c r="AE11" s="4">
        <v>-0.5</v>
      </c>
      <c r="AF11" s="3">
        <v>174</v>
      </c>
      <c r="AG11" s="3">
        <v>-3</v>
      </c>
      <c r="AH11" s="5">
        <v>0.39900000000000002</v>
      </c>
      <c r="AI11" s="4">
        <v>2.67</v>
      </c>
      <c r="AJ11" s="4">
        <v>0.998</v>
      </c>
      <c r="AK11" s="5">
        <v>9.9000000000000005E-2</v>
      </c>
      <c r="AL11" s="5">
        <v>0.152</v>
      </c>
      <c r="AM11" s="5">
        <v>0.68600000000000005</v>
      </c>
      <c r="AN11" s="5">
        <v>1.2</v>
      </c>
      <c r="AO11" s="5">
        <v>0.17199999999999999</v>
      </c>
      <c r="AP11" s="5">
        <v>0.66600000000000004</v>
      </c>
      <c r="AQ11" s="5">
        <v>5.2999999999999999E-2</v>
      </c>
      <c r="AR11" s="5">
        <v>0.155</v>
      </c>
      <c r="AS11" s="5">
        <v>9.5000000000000001E-2</v>
      </c>
      <c r="AT11" s="5">
        <v>1.6E-2</v>
      </c>
      <c r="AU11" s="5">
        <v>7.2999999999999995E-2</v>
      </c>
      <c r="AV11" s="5">
        <v>1.9E-2</v>
      </c>
      <c r="AW11" s="5">
        <v>3.5999999999999997E-2</v>
      </c>
      <c r="AX11" s="5">
        <v>-0.01</v>
      </c>
      <c r="AY11" s="5">
        <v>7.0999999999999994E-2</v>
      </c>
      <c r="AZ11" s="5">
        <v>-0.01</v>
      </c>
      <c r="BA11" s="4">
        <v>76.5</v>
      </c>
      <c r="BB11" s="4">
        <v>-0.1</v>
      </c>
      <c r="BC11" s="3">
        <v>-10</v>
      </c>
      <c r="BD11" s="3">
        <v>705</v>
      </c>
      <c r="BE11" s="4">
        <v>19.100000000000001</v>
      </c>
      <c r="BF11" s="3">
        <v>2320</v>
      </c>
      <c r="BG11" s="5">
        <v>0.55100000000000005</v>
      </c>
      <c r="BH11" s="3">
        <v>788</v>
      </c>
      <c r="BI11" s="4">
        <v>-0.5</v>
      </c>
      <c r="BJ11" s="4">
        <v>-0.5</v>
      </c>
      <c r="BK11" s="4">
        <v>-0.5</v>
      </c>
      <c r="BL11" s="4">
        <v>-0.5</v>
      </c>
      <c r="BM11" s="7"/>
    </row>
    <row r="12" spans="1:245" ht="11.1" customHeight="1" x14ac:dyDescent="0.2">
      <c r="A12" s="26" t="s">
        <v>81</v>
      </c>
      <c r="B12" s="46">
        <v>397806</v>
      </c>
      <c r="C12" s="46">
        <v>6049952</v>
      </c>
      <c r="D12" s="3">
        <v>109000</v>
      </c>
      <c r="E12" s="3">
        <v>332</v>
      </c>
      <c r="F12" s="3">
        <v>25.6</v>
      </c>
      <c r="G12" s="3">
        <v>147</v>
      </c>
      <c r="H12" s="4">
        <v>47.8</v>
      </c>
      <c r="I12" s="3">
        <v>9.5299999999999994</v>
      </c>
      <c r="J12" s="3">
        <v>675</v>
      </c>
      <c r="K12" s="5">
        <v>7.87</v>
      </c>
      <c r="L12" s="4">
        <v>-0.5</v>
      </c>
      <c r="M12" s="4">
        <v>4.05</v>
      </c>
      <c r="N12" s="6">
        <v>0.35399999999999998</v>
      </c>
      <c r="O12" s="6">
        <v>-5.0000000000000001E-3</v>
      </c>
      <c r="P12" s="4">
        <v>0.14699999999999999</v>
      </c>
      <c r="Q12" s="5">
        <v>0.53200000000000003</v>
      </c>
      <c r="R12" s="5">
        <v>6.02</v>
      </c>
      <c r="S12" s="4">
        <v>5.34</v>
      </c>
      <c r="T12" s="4">
        <v>6.46</v>
      </c>
      <c r="U12" s="4">
        <v>24.3</v>
      </c>
      <c r="V12" s="3">
        <v>-5</v>
      </c>
      <c r="W12" s="4">
        <v>-0.1</v>
      </c>
      <c r="X12" s="4">
        <v>0.45400000000000001</v>
      </c>
      <c r="Y12" s="5">
        <v>0.28799999999999998</v>
      </c>
      <c r="Z12" s="4">
        <v>-0.1</v>
      </c>
      <c r="AA12" s="4">
        <v>1.98</v>
      </c>
      <c r="AB12" s="5">
        <v>-0.01</v>
      </c>
      <c r="AC12" s="4">
        <v>6.02</v>
      </c>
      <c r="AD12" s="6">
        <v>0.1</v>
      </c>
      <c r="AE12" s="4">
        <v>-0.5</v>
      </c>
      <c r="AF12" s="3">
        <v>82.2</v>
      </c>
      <c r="AG12" s="3">
        <v>-3</v>
      </c>
      <c r="AH12" s="5">
        <v>0.41299999999999998</v>
      </c>
      <c r="AI12" s="4">
        <v>2.65</v>
      </c>
      <c r="AJ12" s="4">
        <v>0.66600000000000004</v>
      </c>
      <c r="AK12" s="5">
        <v>6.8000000000000005E-2</v>
      </c>
      <c r="AL12" s="5">
        <v>0.13700000000000001</v>
      </c>
      <c r="AM12" s="5">
        <v>0.50900000000000001</v>
      </c>
      <c r="AN12" s="5">
        <v>0.92</v>
      </c>
      <c r="AO12" s="5">
        <v>0.14499999999999999</v>
      </c>
      <c r="AP12" s="5">
        <v>0.53100000000000003</v>
      </c>
      <c r="AQ12" s="5">
        <v>0.10299999999999999</v>
      </c>
      <c r="AR12" s="5">
        <v>0.28899999999999998</v>
      </c>
      <c r="AS12" s="5">
        <v>7.0999999999999994E-2</v>
      </c>
      <c r="AT12" s="5">
        <v>1.2999999999999999E-2</v>
      </c>
      <c r="AU12" s="5">
        <v>0.1</v>
      </c>
      <c r="AV12" s="5">
        <v>2.4E-2</v>
      </c>
      <c r="AW12" s="5">
        <v>4.9000000000000002E-2</v>
      </c>
      <c r="AX12" s="5">
        <v>0.01</v>
      </c>
      <c r="AY12" s="5">
        <v>6.3E-2</v>
      </c>
      <c r="AZ12" s="5">
        <v>-0.01</v>
      </c>
      <c r="BA12" s="4">
        <v>43.4</v>
      </c>
      <c r="BB12" s="4">
        <v>-0.1</v>
      </c>
      <c r="BC12" s="3">
        <v>-10</v>
      </c>
      <c r="BD12" s="3">
        <v>1210</v>
      </c>
      <c r="BE12" s="4">
        <v>11.6</v>
      </c>
      <c r="BF12" s="3">
        <v>2500</v>
      </c>
      <c r="BG12" s="5">
        <v>0.221</v>
      </c>
      <c r="BH12" s="3">
        <v>1030</v>
      </c>
      <c r="BI12" s="4">
        <v>-0.5</v>
      </c>
      <c r="BJ12" s="4">
        <v>-0.5</v>
      </c>
      <c r="BK12" s="4">
        <v>-0.5</v>
      </c>
      <c r="BL12" s="4">
        <v>-0.5</v>
      </c>
      <c r="BM12" s="7"/>
    </row>
    <row r="13" spans="1:245" ht="11.1" customHeight="1" x14ac:dyDescent="0.2">
      <c r="A13" s="26" t="s">
        <v>82</v>
      </c>
      <c r="B13" s="46">
        <v>397806</v>
      </c>
      <c r="C13" s="46">
        <v>6049952</v>
      </c>
      <c r="D13" s="3">
        <v>140000</v>
      </c>
      <c r="E13" s="3">
        <v>295</v>
      </c>
      <c r="F13" s="3">
        <v>16.2</v>
      </c>
      <c r="G13" s="3">
        <v>411</v>
      </c>
      <c r="H13" s="3">
        <v>104</v>
      </c>
      <c r="I13" s="3">
        <v>13.1</v>
      </c>
      <c r="J13" s="3">
        <v>184</v>
      </c>
      <c r="K13" s="5">
        <v>4.8499999999999996</v>
      </c>
      <c r="L13" s="4">
        <v>-0.5</v>
      </c>
      <c r="M13" s="4">
        <v>1.45</v>
      </c>
      <c r="N13" s="5">
        <v>1.64</v>
      </c>
      <c r="O13" s="6">
        <v>6.0000000000000001E-3</v>
      </c>
      <c r="P13" s="4">
        <v>0.17</v>
      </c>
      <c r="Q13" s="5">
        <v>0.54400000000000004</v>
      </c>
      <c r="R13" s="4">
        <v>13.1</v>
      </c>
      <c r="S13" s="4">
        <v>6.85</v>
      </c>
      <c r="T13" s="4">
        <v>15.5</v>
      </c>
      <c r="U13" s="4">
        <v>39.6</v>
      </c>
      <c r="V13" s="3">
        <v>100</v>
      </c>
      <c r="W13" s="4">
        <v>-0.1</v>
      </c>
      <c r="X13" s="4">
        <v>1.55</v>
      </c>
      <c r="Y13" s="5">
        <v>1.07</v>
      </c>
      <c r="Z13" s="4">
        <v>-0.1</v>
      </c>
      <c r="AA13" s="4">
        <v>1.68</v>
      </c>
      <c r="AB13" s="5">
        <v>-0.01</v>
      </c>
      <c r="AC13" s="4">
        <v>1.01</v>
      </c>
      <c r="AD13" s="6">
        <v>0.42</v>
      </c>
      <c r="AE13" s="4">
        <v>-0.5</v>
      </c>
      <c r="AF13" s="3">
        <v>211</v>
      </c>
      <c r="AG13" s="3">
        <v>-3</v>
      </c>
      <c r="AH13" s="5">
        <v>0.503</v>
      </c>
      <c r="AI13" s="4">
        <v>3.41</v>
      </c>
      <c r="AJ13" s="4">
        <v>1.36</v>
      </c>
      <c r="AK13" s="5">
        <v>0.11</v>
      </c>
      <c r="AL13" s="5">
        <v>0.107</v>
      </c>
      <c r="AM13" s="5">
        <v>0.56399999999999995</v>
      </c>
      <c r="AN13" s="5">
        <v>1.05</v>
      </c>
      <c r="AO13" s="5">
        <v>0.11799999999999999</v>
      </c>
      <c r="AP13" s="5">
        <v>0.57199999999999995</v>
      </c>
      <c r="AQ13" s="5">
        <v>0.12</v>
      </c>
      <c r="AR13" s="5">
        <v>0.156</v>
      </c>
      <c r="AS13" s="5">
        <v>0.108</v>
      </c>
      <c r="AT13" s="5">
        <v>2.5000000000000001E-2</v>
      </c>
      <c r="AU13" s="5">
        <v>9.7000000000000003E-2</v>
      </c>
      <c r="AV13" s="5">
        <v>2.1999999999999999E-2</v>
      </c>
      <c r="AW13" s="5">
        <v>0.05</v>
      </c>
      <c r="AX13" s="5">
        <v>-0.01</v>
      </c>
      <c r="AY13" s="5">
        <v>0.09</v>
      </c>
      <c r="AZ13" s="5">
        <v>1.2999999999999999E-2</v>
      </c>
      <c r="BA13" s="3">
        <v>128</v>
      </c>
      <c r="BB13" s="4">
        <v>-0.1</v>
      </c>
      <c r="BC13" s="3">
        <v>-10</v>
      </c>
      <c r="BD13" s="3">
        <v>908</v>
      </c>
      <c r="BE13" s="4">
        <v>17.2</v>
      </c>
      <c r="BF13" s="3">
        <v>1890</v>
      </c>
      <c r="BG13" s="5">
        <v>0.502</v>
      </c>
      <c r="BH13" s="3">
        <v>686</v>
      </c>
      <c r="BI13" s="4">
        <v>-0.5</v>
      </c>
      <c r="BJ13" s="4">
        <v>-0.5</v>
      </c>
      <c r="BK13" s="4">
        <v>-0.5</v>
      </c>
      <c r="BL13" s="4">
        <v>-0.5</v>
      </c>
      <c r="BM13" s="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c r="GH13" s="27"/>
      <c r="GI13" s="27"/>
      <c r="GJ13" s="27"/>
      <c r="GK13" s="27"/>
      <c r="GL13" s="27"/>
      <c r="GM13" s="27"/>
      <c r="GN13" s="27"/>
      <c r="GO13" s="27"/>
      <c r="GP13" s="27"/>
      <c r="GQ13" s="27"/>
      <c r="GR13" s="27"/>
      <c r="GS13" s="27"/>
      <c r="GT13" s="27"/>
      <c r="GU13" s="27"/>
      <c r="GV13" s="27"/>
      <c r="GW13" s="27"/>
      <c r="GX13" s="27"/>
      <c r="GY13" s="27"/>
      <c r="GZ13" s="27"/>
      <c r="HA13" s="27"/>
      <c r="HB13" s="27"/>
      <c r="HC13" s="27"/>
      <c r="HD13" s="27"/>
      <c r="HE13" s="27"/>
      <c r="HF13" s="27"/>
      <c r="HG13" s="27"/>
      <c r="HH13" s="27"/>
      <c r="HI13" s="27"/>
      <c r="HJ13" s="27"/>
      <c r="HK13" s="27"/>
      <c r="HL13" s="27"/>
      <c r="HM13" s="27"/>
      <c r="HN13" s="27"/>
      <c r="HO13" s="27"/>
      <c r="HP13" s="27"/>
      <c r="HQ13" s="27"/>
      <c r="HR13" s="27"/>
      <c r="HS13" s="27"/>
      <c r="HT13" s="27"/>
      <c r="HU13" s="27"/>
      <c r="HV13" s="27"/>
      <c r="HW13" s="27"/>
      <c r="HX13" s="27"/>
      <c r="HY13" s="27"/>
      <c r="HZ13" s="27"/>
      <c r="IA13" s="27"/>
      <c r="IB13" s="27"/>
      <c r="IC13" s="27"/>
      <c r="ID13" s="27"/>
      <c r="IE13" s="27"/>
      <c r="IF13" s="27"/>
      <c r="IG13" s="27"/>
      <c r="IH13" s="27"/>
      <c r="II13" s="27"/>
      <c r="IJ13" s="27"/>
      <c r="IK13" s="27"/>
    </row>
    <row r="14" spans="1:245" ht="11.1" customHeight="1" x14ac:dyDescent="0.2">
      <c r="A14" s="26" t="s">
        <v>83</v>
      </c>
      <c r="B14" s="46">
        <v>397806</v>
      </c>
      <c r="C14" s="46">
        <v>6049952</v>
      </c>
      <c r="D14" s="3">
        <v>147000</v>
      </c>
      <c r="E14" s="3">
        <v>390</v>
      </c>
      <c r="F14" s="3">
        <v>22</v>
      </c>
      <c r="G14" s="3">
        <v>609</v>
      </c>
      <c r="H14" s="3">
        <v>125</v>
      </c>
      <c r="I14" s="3">
        <v>15.2</v>
      </c>
      <c r="J14" s="3">
        <v>280</v>
      </c>
      <c r="K14" s="5">
        <v>5.13</v>
      </c>
      <c r="L14" s="4">
        <v>-0.5</v>
      </c>
      <c r="M14" s="4">
        <v>2.2599999999999998</v>
      </c>
      <c r="N14" s="5">
        <v>1.96</v>
      </c>
      <c r="O14" s="6">
        <v>-5.0000000000000001E-3</v>
      </c>
      <c r="P14" s="4">
        <v>0.17399999999999999</v>
      </c>
      <c r="Q14" s="5">
        <v>0.443</v>
      </c>
      <c r="R14" s="4">
        <v>17.399999999999999</v>
      </c>
      <c r="S14" s="4">
        <v>7.34</v>
      </c>
      <c r="T14" s="4">
        <v>23.9</v>
      </c>
      <c r="U14" s="4">
        <v>35.6</v>
      </c>
      <c r="V14" s="3">
        <v>-5</v>
      </c>
      <c r="W14" s="4">
        <v>-0.1</v>
      </c>
      <c r="X14" s="4">
        <v>1.43</v>
      </c>
      <c r="Y14" s="5">
        <v>1.18</v>
      </c>
      <c r="Z14" s="4">
        <v>-0.1</v>
      </c>
      <c r="AA14" s="4">
        <v>0.80900000000000005</v>
      </c>
      <c r="AB14" s="5">
        <v>-0.01</v>
      </c>
      <c r="AC14" s="4">
        <v>0.93</v>
      </c>
      <c r="AD14" s="6">
        <v>0.23400000000000001</v>
      </c>
      <c r="AE14" s="4">
        <v>-0.5</v>
      </c>
      <c r="AF14" s="3">
        <v>188</v>
      </c>
      <c r="AG14" s="3">
        <v>-3</v>
      </c>
      <c r="AH14" s="5">
        <v>0.439</v>
      </c>
      <c r="AI14" s="4">
        <v>3.09</v>
      </c>
      <c r="AJ14" s="4">
        <v>1.22</v>
      </c>
      <c r="AK14" s="5">
        <v>8.2000000000000003E-2</v>
      </c>
      <c r="AL14" s="5">
        <v>0.151</v>
      </c>
      <c r="AM14" s="5">
        <v>0.47599999999999998</v>
      </c>
      <c r="AN14" s="5">
        <v>1.1200000000000001</v>
      </c>
      <c r="AO14" s="5">
        <v>0.13500000000000001</v>
      </c>
      <c r="AP14" s="5">
        <v>0.44800000000000001</v>
      </c>
      <c r="AQ14" s="5">
        <v>7.0999999999999994E-2</v>
      </c>
      <c r="AR14" s="5">
        <v>0.17299999999999999</v>
      </c>
      <c r="AS14" s="5">
        <v>7.4999999999999997E-2</v>
      </c>
      <c r="AT14" s="5">
        <v>1.2E-2</v>
      </c>
      <c r="AU14" s="5">
        <v>0.104</v>
      </c>
      <c r="AV14" s="5">
        <v>2.3E-2</v>
      </c>
      <c r="AW14" s="5">
        <v>5.2999999999999999E-2</v>
      </c>
      <c r="AX14" s="5">
        <v>0.01</v>
      </c>
      <c r="AY14" s="5">
        <v>9.4E-2</v>
      </c>
      <c r="AZ14" s="5">
        <v>-0.01</v>
      </c>
      <c r="BA14" s="3">
        <v>116</v>
      </c>
      <c r="BB14" s="4">
        <v>0.21199999999999999</v>
      </c>
      <c r="BC14" s="3">
        <v>-10</v>
      </c>
      <c r="BD14" s="3">
        <v>861</v>
      </c>
      <c r="BE14" s="4">
        <v>20.3</v>
      </c>
      <c r="BF14" s="3">
        <v>2210</v>
      </c>
      <c r="BG14" s="5">
        <v>0.47599999999999998</v>
      </c>
      <c r="BH14" s="3">
        <v>670</v>
      </c>
      <c r="BI14" s="4">
        <v>-0.5</v>
      </c>
      <c r="BJ14" s="4">
        <v>-0.5</v>
      </c>
      <c r="BK14" s="4">
        <v>-0.5</v>
      </c>
      <c r="BL14" s="4">
        <v>-0.5</v>
      </c>
      <c r="BM14" s="7"/>
    </row>
    <row r="15" spans="1:245" ht="11.1" customHeight="1" x14ac:dyDescent="0.2">
      <c r="A15" s="26" t="s">
        <v>84</v>
      </c>
      <c r="B15" s="46">
        <v>397780</v>
      </c>
      <c r="C15" s="46">
        <v>6049917</v>
      </c>
      <c r="D15" s="3">
        <v>82200</v>
      </c>
      <c r="E15" s="3">
        <v>306</v>
      </c>
      <c r="F15" s="3">
        <v>17.600000000000001</v>
      </c>
      <c r="G15" s="3">
        <v>796</v>
      </c>
      <c r="H15" s="3">
        <v>137</v>
      </c>
      <c r="I15" s="3">
        <v>14</v>
      </c>
      <c r="J15" s="4">
        <v>45.3</v>
      </c>
      <c r="K15" s="5">
        <v>1.86</v>
      </c>
      <c r="L15" s="4">
        <v>-0.5</v>
      </c>
      <c r="M15" s="4">
        <v>1.62</v>
      </c>
      <c r="N15" s="6">
        <v>0.38500000000000001</v>
      </c>
      <c r="O15" s="6">
        <v>-5.0000000000000001E-3</v>
      </c>
      <c r="P15" s="4">
        <v>-0.1</v>
      </c>
      <c r="Q15" s="5">
        <v>0.61199999999999999</v>
      </c>
      <c r="R15" s="5">
        <v>1.6</v>
      </c>
      <c r="S15" s="4">
        <v>6.34</v>
      </c>
      <c r="T15" s="4">
        <v>11.6</v>
      </c>
      <c r="U15" s="4">
        <v>30.1</v>
      </c>
      <c r="V15" s="3">
        <v>262</v>
      </c>
      <c r="W15" s="4">
        <v>-0.1</v>
      </c>
      <c r="X15" s="4">
        <v>3.05</v>
      </c>
      <c r="Y15" s="5">
        <v>0.115</v>
      </c>
      <c r="Z15" s="4">
        <v>-0.1</v>
      </c>
      <c r="AA15" s="4">
        <v>0.56299999999999994</v>
      </c>
      <c r="AB15" s="5">
        <v>-0.01</v>
      </c>
      <c r="AC15" s="4">
        <v>0.41099999999999998</v>
      </c>
      <c r="AD15" s="6">
        <v>0.57899999999999996</v>
      </c>
      <c r="AE15" s="4">
        <v>-0.5</v>
      </c>
      <c r="AF15" s="3">
        <v>336</v>
      </c>
      <c r="AG15" s="3">
        <v>-3</v>
      </c>
      <c r="AH15" s="5">
        <v>0.66100000000000003</v>
      </c>
      <c r="AI15" s="4">
        <v>3.68</v>
      </c>
      <c r="AJ15" s="4">
        <v>1.84</v>
      </c>
      <c r="AK15" s="5">
        <v>0.106</v>
      </c>
      <c r="AL15" s="5">
        <v>0.26200000000000001</v>
      </c>
      <c r="AM15" s="5">
        <v>1.03</v>
      </c>
      <c r="AN15" s="5">
        <v>1.95</v>
      </c>
      <c r="AO15" s="5">
        <v>0.23</v>
      </c>
      <c r="AP15" s="5">
        <v>0.877</v>
      </c>
      <c r="AQ15" s="5">
        <v>0.111</v>
      </c>
      <c r="AR15" s="5">
        <v>0.17199999999999999</v>
      </c>
      <c r="AS15" s="5">
        <v>0.14599999999999999</v>
      </c>
      <c r="AT15" s="5">
        <v>2.1999999999999999E-2</v>
      </c>
      <c r="AU15" s="5">
        <v>0.11</v>
      </c>
      <c r="AV15" s="5">
        <v>0.03</v>
      </c>
      <c r="AW15" s="5">
        <v>9.5000000000000001E-2</v>
      </c>
      <c r="AX15" s="5">
        <v>-0.01</v>
      </c>
      <c r="AY15" s="5">
        <v>0.105</v>
      </c>
      <c r="AZ15" s="5">
        <v>1.2E-2</v>
      </c>
      <c r="BA15" s="4">
        <v>64.3</v>
      </c>
      <c r="BB15" s="4">
        <v>0.13</v>
      </c>
      <c r="BC15" s="3">
        <v>-10</v>
      </c>
      <c r="BD15" s="3">
        <v>594</v>
      </c>
      <c r="BE15" s="4">
        <v>18.600000000000001</v>
      </c>
      <c r="BF15" s="3">
        <v>1790</v>
      </c>
      <c r="BG15" s="5">
        <v>0.64100000000000001</v>
      </c>
      <c r="BH15" s="3">
        <v>609</v>
      </c>
      <c r="BI15" s="4">
        <v>-0.5</v>
      </c>
      <c r="BJ15" s="4">
        <v>-0.5</v>
      </c>
      <c r="BK15" s="4">
        <v>-0.5</v>
      </c>
      <c r="BL15" s="4">
        <v>-0.5</v>
      </c>
      <c r="BM15" s="7"/>
    </row>
    <row r="16" spans="1:245" ht="11.1" customHeight="1" x14ac:dyDescent="0.2">
      <c r="A16" s="26" t="s">
        <v>85</v>
      </c>
      <c r="B16" s="46">
        <v>397780</v>
      </c>
      <c r="C16" s="46">
        <v>6049917</v>
      </c>
      <c r="D16" s="3">
        <v>66400</v>
      </c>
      <c r="E16" s="3">
        <v>333</v>
      </c>
      <c r="F16" s="3">
        <v>16.3</v>
      </c>
      <c r="G16" s="3">
        <v>1020</v>
      </c>
      <c r="H16" s="4">
        <v>77.5</v>
      </c>
      <c r="I16" s="3">
        <v>19</v>
      </c>
      <c r="J16" s="4">
        <v>83.9</v>
      </c>
      <c r="K16" s="5">
        <v>3.81</v>
      </c>
      <c r="L16" s="4">
        <v>-0.5</v>
      </c>
      <c r="M16" s="4">
        <v>3.19</v>
      </c>
      <c r="N16" s="6">
        <v>0.26300000000000001</v>
      </c>
      <c r="O16" s="6">
        <v>-5.0000000000000001E-3</v>
      </c>
      <c r="P16" s="4">
        <v>-0.1</v>
      </c>
      <c r="Q16" s="5">
        <v>0.95199999999999996</v>
      </c>
      <c r="R16" s="5">
        <v>1.1000000000000001</v>
      </c>
      <c r="S16" s="4">
        <v>6.58</v>
      </c>
      <c r="T16" s="4">
        <v>16.2</v>
      </c>
      <c r="U16" s="4">
        <v>44.3</v>
      </c>
      <c r="V16" s="3">
        <v>146</v>
      </c>
      <c r="W16" s="4">
        <v>0.376</v>
      </c>
      <c r="X16" s="4">
        <v>1.88</v>
      </c>
      <c r="Y16" s="5">
        <v>0.46800000000000003</v>
      </c>
      <c r="Z16" s="4">
        <v>-0.1</v>
      </c>
      <c r="AA16" s="4">
        <v>0.94899999999999995</v>
      </c>
      <c r="AB16" s="5">
        <v>-0.01</v>
      </c>
      <c r="AC16" s="4">
        <v>1.88</v>
      </c>
      <c r="AD16" s="6">
        <v>0.53400000000000003</v>
      </c>
      <c r="AE16" s="4">
        <v>-0.5</v>
      </c>
      <c r="AF16" s="3">
        <v>310</v>
      </c>
      <c r="AG16" s="3">
        <v>-3</v>
      </c>
      <c r="AH16" s="5">
        <v>1.34</v>
      </c>
      <c r="AI16" s="4">
        <v>6.02</v>
      </c>
      <c r="AJ16" s="4">
        <v>2.44</v>
      </c>
      <c r="AK16" s="5">
        <v>0.215</v>
      </c>
      <c r="AL16" s="5">
        <v>0.318</v>
      </c>
      <c r="AM16" s="5">
        <v>1.69</v>
      </c>
      <c r="AN16" s="5">
        <v>3.68</v>
      </c>
      <c r="AO16" s="5">
        <v>0.46899999999999997</v>
      </c>
      <c r="AP16" s="5">
        <v>1.65</v>
      </c>
      <c r="AQ16" s="5">
        <v>0.27900000000000003</v>
      </c>
      <c r="AR16" s="5">
        <v>0.159</v>
      </c>
      <c r="AS16" s="5">
        <v>0.223</v>
      </c>
      <c r="AT16" s="5">
        <v>4.7E-2</v>
      </c>
      <c r="AU16" s="5">
        <v>0.28499999999999998</v>
      </c>
      <c r="AV16" s="5">
        <v>5.0999999999999997E-2</v>
      </c>
      <c r="AW16" s="5">
        <v>9.6000000000000002E-2</v>
      </c>
      <c r="AX16" s="5">
        <v>1.6E-2</v>
      </c>
      <c r="AY16" s="5">
        <v>0.158</v>
      </c>
      <c r="AZ16" s="5">
        <v>2.1000000000000001E-2</v>
      </c>
      <c r="BA16" s="3">
        <v>107</v>
      </c>
      <c r="BB16" s="4">
        <v>0.17100000000000001</v>
      </c>
      <c r="BC16" s="3">
        <v>-10</v>
      </c>
      <c r="BD16" s="3">
        <v>473</v>
      </c>
      <c r="BE16" s="4">
        <v>22.6</v>
      </c>
      <c r="BF16" s="3">
        <v>1270</v>
      </c>
      <c r="BG16" s="5">
        <v>0.251</v>
      </c>
      <c r="BH16" s="3">
        <v>578</v>
      </c>
      <c r="BI16" s="4">
        <v>-0.5</v>
      </c>
      <c r="BJ16" s="4">
        <v>-0.5</v>
      </c>
      <c r="BK16" s="4">
        <v>-0.5</v>
      </c>
      <c r="BL16" s="4">
        <v>-0.5</v>
      </c>
      <c r="BM16" s="7"/>
    </row>
    <row r="17" spans="1:245" ht="11.1" customHeight="1" x14ac:dyDescent="0.2">
      <c r="A17" s="26" t="s">
        <v>86</v>
      </c>
      <c r="B17" s="46">
        <v>397780</v>
      </c>
      <c r="C17" s="46">
        <v>6049917</v>
      </c>
      <c r="D17" s="3">
        <v>70700</v>
      </c>
      <c r="E17" s="3">
        <v>351</v>
      </c>
      <c r="F17" s="3">
        <v>16.5</v>
      </c>
      <c r="G17" s="3">
        <v>570</v>
      </c>
      <c r="H17" s="4">
        <v>68.2</v>
      </c>
      <c r="I17" s="3">
        <v>19.100000000000001</v>
      </c>
      <c r="J17" s="3">
        <v>610</v>
      </c>
      <c r="K17" s="5">
        <v>9.23</v>
      </c>
      <c r="L17" s="4">
        <v>-0.5</v>
      </c>
      <c r="M17" s="4">
        <v>5.5</v>
      </c>
      <c r="N17" s="6">
        <v>0.29199999999999998</v>
      </c>
      <c r="O17" s="6">
        <v>-5.0000000000000001E-3</v>
      </c>
      <c r="P17" s="4">
        <v>-0.1</v>
      </c>
      <c r="Q17" s="5">
        <v>0.90800000000000003</v>
      </c>
      <c r="R17" s="5">
        <v>2.64</v>
      </c>
      <c r="S17" s="4">
        <v>8.19</v>
      </c>
      <c r="T17" s="4">
        <v>14.7</v>
      </c>
      <c r="U17" s="4">
        <v>41.6</v>
      </c>
      <c r="V17" s="3">
        <v>-5</v>
      </c>
      <c r="W17" s="4">
        <v>-0.1</v>
      </c>
      <c r="X17" s="4">
        <v>1.83</v>
      </c>
      <c r="Y17" s="5">
        <v>0.311</v>
      </c>
      <c r="Z17" s="4">
        <v>-0.1</v>
      </c>
      <c r="AA17" s="4">
        <v>3.07</v>
      </c>
      <c r="AB17" s="5">
        <v>-0.01</v>
      </c>
      <c r="AC17" s="4">
        <v>-0.2</v>
      </c>
      <c r="AD17" s="6">
        <v>0.27800000000000002</v>
      </c>
      <c r="AE17" s="4">
        <v>-0.5</v>
      </c>
      <c r="AF17" s="3">
        <v>180</v>
      </c>
      <c r="AG17" s="3">
        <v>-3</v>
      </c>
      <c r="AH17" s="5">
        <v>0.94699999999999995</v>
      </c>
      <c r="AI17" s="4">
        <v>4.9400000000000004</v>
      </c>
      <c r="AJ17" s="4">
        <v>1.47</v>
      </c>
      <c r="AK17" s="5">
        <v>0.16200000000000001</v>
      </c>
      <c r="AL17" s="5">
        <v>0.185</v>
      </c>
      <c r="AM17" s="5">
        <v>1.32</v>
      </c>
      <c r="AN17" s="5">
        <v>2.86</v>
      </c>
      <c r="AO17" s="5">
        <v>0.377</v>
      </c>
      <c r="AP17" s="5">
        <v>1.32</v>
      </c>
      <c r="AQ17" s="5">
        <v>0.26300000000000001</v>
      </c>
      <c r="AR17" s="5">
        <v>0.254</v>
      </c>
      <c r="AS17" s="5">
        <v>0.23100000000000001</v>
      </c>
      <c r="AT17" s="5">
        <v>3.5999999999999997E-2</v>
      </c>
      <c r="AU17" s="5">
        <v>0.13100000000000001</v>
      </c>
      <c r="AV17" s="5">
        <v>3.9E-2</v>
      </c>
      <c r="AW17" s="5">
        <v>7.5999999999999998E-2</v>
      </c>
      <c r="AX17" s="5">
        <v>1.4E-2</v>
      </c>
      <c r="AY17" s="5">
        <v>9.2999999999999999E-2</v>
      </c>
      <c r="AZ17" s="5">
        <v>2.1000000000000001E-2</v>
      </c>
      <c r="BA17" s="4">
        <v>91.5</v>
      </c>
      <c r="BB17" s="4">
        <v>0.22600000000000001</v>
      </c>
      <c r="BC17" s="3">
        <v>-10</v>
      </c>
      <c r="BD17" s="3">
        <v>618</v>
      </c>
      <c r="BE17" s="4">
        <v>21.2</v>
      </c>
      <c r="BF17" s="3">
        <v>2220</v>
      </c>
      <c r="BG17" s="5">
        <v>0.16400000000000001</v>
      </c>
      <c r="BH17" s="3">
        <v>916</v>
      </c>
      <c r="BI17" s="4">
        <v>-0.5</v>
      </c>
      <c r="BJ17" s="4">
        <v>0.52600000000000002</v>
      </c>
      <c r="BK17" s="4">
        <v>-0.5</v>
      </c>
      <c r="BL17" s="4">
        <v>-0.5</v>
      </c>
      <c r="BM17" s="7"/>
    </row>
    <row r="18" spans="1:245" ht="11.1" customHeight="1" x14ac:dyDescent="0.2">
      <c r="A18" s="26" t="s">
        <v>87</v>
      </c>
      <c r="B18" s="46">
        <v>397855</v>
      </c>
      <c r="C18" s="46">
        <v>6050015</v>
      </c>
      <c r="D18" s="3">
        <v>178000</v>
      </c>
      <c r="E18" s="3">
        <v>277</v>
      </c>
      <c r="F18" s="3">
        <v>14.8</v>
      </c>
      <c r="G18" s="3">
        <v>566</v>
      </c>
      <c r="H18" s="4">
        <v>48.6</v>
      </c>
      <c r="I18" s="3">
        <v>7.41</v>
      </c>
      <c r="J18" s="4">
        <v>66.3</v>
      </c>
      <c r="K18" s="5">
        <v>1.54</v>
      </c>
      <c r="L18" s="4">
        <v>-0.5</v>
      </c>
      <c r="M18" s="4">
        <v>1.59</v>
      </c>
      <c r="N18" s="5">
        <v>1.67</v>
      </c>
      <c r="O18" s="6">
        <v>-5.0000000000000001E-3</v>
      </c>
      <c r="P18" s="4">
        <v>0.115</v>
      </c>
      <c r="Q18" s="5">
        <v>0.433</v>
      </c>
      <c r="R18" s="5">
        <v>9.39</v>
      </c>
      <c r="S18" s="4">
        <v>5.09</v>
      </c>
      <c r="T18" s="4">
        <v>13.4</v>
      </c>
      <c r="U18" s="4">
        <v>14</v>
      </c>
      <c r="V18" s="3">
        <v>30.8</v>
      </c>
      <c r="W18" s="4">
        <v>-0.1</v>
      </c>
      <c r="X18" s="4">
        <v>0.79500000000000004</v>
      </c>
      <c r="Y18" s="5">
        <v>0.64900000000000002</v>
      </c>
      <c r="Z18" s="4">
        <v>-0.1</v>
      </c>
      <c r="AA18" s="4">
        <v>0.94599999999999995</v>
      </c>
      <c r="AB18" s="5">
        <v>-0.01</v>
      </c>
      <c r="AC18" s="4">
        <v>0.56000000000000005</v>
      </c>
      <c r="AD18" s="6">
        <v>0.43099999999999999</v>
      </c>
      <c r="AE18" s="4">
        <v>-0.5</v>
      </c>
      <c r="AF18" s="3">
        <v>200</v>
      </c>
      <c r="AG18" s="3">
        <v>-3</v>
      </c>
      <c r="AH18" s="5">
        <v>0.65800000000000003</v>
      </c>
      <c r="AI18" s="4">
        <v>3.38</v>
      </c>
      <c r="AJ18" s="4">
        <v>1.17</v>
      </c>
      <c r="AK18" s="5">
        <v>0.126</v>
      </c>
      <c r="AL18" s="5">
        <v>0.20200000000000001</v>
      </c>
      <c r="AM18" s="5">
        <v>0.621</v>
      </c>
      <c r="AN18" s="5">
        <v>1.1399999999999999</v>
      </c>
      <c r="AO18" s="5">
        <v>0.14799999999999999</v>
      </c>
      <c r="AP18" s="5">
        <v>0.71899999999999997</v>
      </c>
      <c r="AQ18" s="5">
        <v>0.11799999999999999</v>
      </c>
      <c r="AR18" s="5">
        <v>0.20799999999999999</v>
      </c>
      <c r="AS18" s="5">
        <v>0.106</v>
      </c>
      <c r="AT18" s="5">
        <v>1.9E-2</v>
      </c>
      <c r="AU18" s="5">
        <v>0.13100000000000001</v>
      </c>
      <c r="AV18" s="5">
        <v>2.7E-2</v>
      </c>
      <c r="AW18" s="5">
        <v>5.2999999999999999E-2</v>
      </c>
      <c r="AX18" s="5">
        <v>-0.01</v>
      </c>
      <c r="AY18" s="5">
        <v>0.107</v>
      </c>
      <c r="AZ18" s="5">
        <v>1.2999999999999999E-2</v>
      </c>
      <c r="BA18" s="3">
        <v>172</v>
      </c>
      <c r="BB18" s="4">
        <v>-0.1</v>
      </c>
      <c r="BC18" s="3">
        <v>-10</v>
      </c>
      <c r="BD18" s="3">
        <v>4130</v>
      </c>
      <c r="BE18" s="4">
        <v>14.2</v>
      </c>
      <c r="BF18" s="3">
        <v>2030</v>
      </c>
      <c r="BG18" s="5">
        <v>0.56399999999999995</v>
      </c>
      <c r="BH18" s="3">
        <v>1030</v>
      </c>
      <c r="BI18" s="4">
        <v>-0.5</v>
      </c>
      <c r="BJ18" s="4">
        <v>-0.5</v>
      </c>
      <c r="BK18" s="4">
        <v>-0.5</v>
      </c>
      <c r="BL18" s="4">
        <v>-0.5</v>
      </c>
      <c r="BM18" s="7"/>
    </row>
    <row r="19" spans="1:245" ht="11.1" customHeight="1" x14ac:dyDescent="0.2">
      <c r="A19" s="26" t="s">
        <v>88</v>
      </c>
      <c r="B19" s="46">
        <v>397855</v>
      </c>
      <c r="C19" s="46">
        <v>6050015</v>
      </c>
      <c r="D19" s="3">
        <v>166000</v>
      </c>
      <c r="E19" s="3">
        <v>360</v>
      </c>
      <c r="F19" s="3">
        <v>20.3</v>
      </c>
      <c r="G19" s="3">
        <v>594</v>
      </c>
      <c r="H19" s="4">
        <v>48.5</v>
      </c>
      <c r="I19" s="3">
        <v>6.34</v>
      </c>
      <c r="J19" s="3">
        <v>116</v>
      </c>
      <c r="K19" s="5">
        <v>2.75</v>
      </c>
      <c r="L19" s="4">
        <v>-0.5</v>
      </c>
      <c r="M19" s="4">
        <v>2.48</v>
      </c>
      <c r="N19" s="5">
        <v>1.1299999999999999</v>
      </c>
      <c r="O19" s="6">
        <v>-5.0000000000000001E-3</v>
      </c>
      <c r="P19" s="4">
        <v>0.108</v>
      </c>
      <c r="Q19" s="5">
        <v>0.49</v>
      </c>
      <c r="R19" s="4">
        <v>12.7</v>
      </c>
      <c r="S19" s="4">
        <v>5.5</v>
      </c>
      <c r="T19" s="4">
        <v>18</v>
      </c>
      <c r="U19" s="4">
        <v>18.100000000000001</v>
      </c>
      <c r="V19" s="3">
        <v>23.5</v>
      </c>
      <c r="W19" s="4">
        <v>-0.1</v>
      </c>
      <c r="X19" s="4">
        <v>1.1200000000000001</v>
      </c>
      <c r="Y19" s="5">
        <v>1.21</v>
      </c>
      <c r="Z19" s="4">
        <v>-0.1</v>
      </c>
      <c r="AA19" s="4">
        <v>1.1299999999999999</v>
      </c>
      <c r="AB19" s="5">
        <v>-0.01</v>
      </c>
      <c r="AC19" s="4">
        <v>0.627</v>
      </c>
      <c r="AD19" s="6">
        <v>0.42499999999999999</v>
      </c>
      <c r="AE19" s="4">
        <v>-0.5</v>
      </c>
      <c r="AF19" s="3">
        <v>220</v>
      </c>
      <c r="AG19" s="3">
        <v>-3</v>
      </c>
      <c r="AH19" s="5">
        <v>0.96799999999999997</v>
      </c>
      <c r="AI19" s="4">
        <v>4.7</v>
      </c>
      <c r="AJ19" s="4">
        <v>1.44</v>
      </c>
      <c r="AK19" s="5">
        <v>0.113</v>
      </c>
      <c r="AL19" s="5">
        <v>0.15</v>
      </c>
      <c r="AM19" s="5">
        <v>0.68700000000000006</v>
      </c>
      <c r="AN19" s="5">
        <v>1.34</v>
      </c>
      <c r="AO19" s="5">
        <v>0.21099999999999999</v>
      </c>
      <c r="AP19" s="5">
        <v>0.82099999999999995</v>
      </c>
      <c r="AQ19" s="5">
        <v>0.112</v>
      </c>
      <c r="AR19" s="5">
        <v>0.20300000000000001</v>
      </c>
      <c r="AS19" s="5">
        <v>0.11799999999999999</v>
      </c>
      <c r="AT19" s="5">
        <v>3.2000000000000001E-2</v>
      </c>
      <c r="AU19" s="5">
        <v>0.155</v>
      </c>
      <c r="AV19" s="5">
        <v>3.1E-2</v>
      </c>
      <c r="AW19" s="5">
        <v>9.9000000000000005E-2</v>
      </c>
      <c r="AX19" s="5">
        <v>1.7999999999999999E-2</v>
      </c>
      <c r="AY19" s="5">
        <v>9.8000000000000004E-2</v>
      </c>
      <c r="AZ19" s="5">
        <v>0.02</v>
      </c>
      <c r="BA19" s="3">
        <v>164</v>
      </c>
      <c r="BB19" s="4">
        <v>-0.1</v>
      </c>
      <c r="BC19" s="3">
        <v>-10</v>
      </c>
      <c r="BD19" s="3">
        <v>3890</v>
      </c>
      <c r="BE19" s="4">
        <v>15.7</v>
      </c>
      <c r="BF19" s="3">
        <v>1930</v>
      </c>
      <c r="BG19" s="5">
        <v>0.47699999999999998</v>
      </c>
      <c r="BH19" s="3">
        <v>973</v>
      </c>
      <c r="BI19" s="4">
        <v>-0.5</v>
      </c>
      <c r="BJ19" s="4">
        <v>-0.5</v>
      </c>
      <c r="BK19" s="4">
        <v>-0.5</v>
      </c>
      <c r="BL19" s="4">
        <v>-0.5</v>
      </c>
      <c r="BM19" s="7"/>
    </row>
    <row r="20" spans="1:245" ht="11.1" customHeight="1" x14ac:dyDescent="0.2">
      <c r="A20" s="26" t="s">
        <v>89</v>
      </c>
      <c r="B20" s="46">
        <v>397855</v>
      </c>
      <c r="C20" s="46">
        <v>6050015</v>
      </c>
      <c r="D20" s="3">
        <v>155000</v>
      </c>
      <c r="E20" s="3">
        <v>420</v>
      </c>
      <c r="F20" s="3">
        <v>27.5</v>
      </c>
      <c r="G20" s="3">
        <v>1220</v>
      </c>
      <c r="H20" s="4">
        <v>32.799999999999997</v>
      </c>
      <c r="I20" s="3">
        <v>22.2</v>
      </c>
      <c r="J20" s="4">
        <v>65.599999999999994</v>
      </c>
      <c r="K20" s="5">
        <v>4.53</v>
      </c>
      <c r="L20" s="4">
        <v>-0.5</v>
      </c>
      <c r="M20" s="4">
        <v>8.77</v>
      </c>
      <c r="N20" s="5">
        <v>1.7</v>
      </c>
      <c r="O20" s="6">
        <v>0.02</v>
      </c>
      <c r="P20" s="4">
        <v>0.17899999999999999</v>
      </c>
      <c r="Q20" s="5">
        <v>1.32</v>
      </c>
      <c r="R20" s="5">
        <v>5.17</v>
      </c>
      <c r="S20" s="4">
        <v>56.7</v>
      </c>
      <c r="T20" s="4">
        <v>64.2</v>
      </c>
      <c r="U20" s="4">
        <v>41.5</v>
      </c>
      <c r="V20" s="3">
        <v>582</v>
      </c>
      <c r="W20" s="4">
        <v>0.26</v>
      </c>
      <c r="X20" s="4">
        <v>1.62</v>
      </c>
      <c r="Y20" s="5">
        <v>8.9</v>
      </c>
      <c r="Z20" s="4">
        <v>-0.1</v>
      </c>
      <c r="AA20" s="4">
        <v>3.7</v>
      </c>
      <c r="AB20" s="5">
        <v>-0.01</v>
      </c>
      <c r="AC20" s="4">
        <v>0.52300000000000002</v>
      </c>
      <c r="AD20" s="6">
        <v>1.1399999999999999</v>
      </c>
      <c r="AE20" s="4">
        <v>-0.5</v>
      </c>
      <c r="AF20" s="3">
        <v>556</v>
      </c>
      <c r="AG20" s="3">
        <v>-3</v>
      </c>
      <c r="AH20" s="5">
        <v>4.33</v>
      </c>
      <c r="AI20" s="4">
        <v>17.899999999999999</v>
      </c>
      <c r="AJ20" s="4">
        <v>4.3099999999999996</v>
      </c>
      <c r="AK20" s="5">
        <v>0.48099999999999998</v>
      </c>
      <c r="AL20" s="5">
        <v>0.16800000000000001</v>
      </c>
      <c r="AM20" s="5">
        <v>4.93</v>
      </c>
      <c r="AN20" s="5">
        <v>8.4600000000000009</v>
      </c>
      <c r="AO20" s="5">
        <v>0.96499999999999997</v>
      </c>
      <c r="AP20" s="5">
        <v>4.13</v>
      </c>
      <c r="AQ20" s="5">
        <v>0.70899999999999996</v>
      </c>
      <c r="AR20" s="5">
        <v>0.44500000000000001</v>
      </c>
      <c r="AS20" s="5">
        <v>0.61299999999999999</v>
      </c>
      <c r="AT20" s="5">
        <v>0.124</v>
      </c>
      <c r="AU20" s="5">
        <v>0.64800000000000002</v>
      </c>
      <c r="AV20" s="5">
        <v>0.123</v>
      </c>
      <c r="AW20" s="5">
        <v>0.36699999999999999</v>
      </c>
      <c r="AX20" s="5">
        <v>5.8999999999999997E-2</v>
      </c>
      <c r="AY20" s="5">
        <v>0.40600000000000003</v>
      </c>
      <c r="AZ20" s="5">
        <v>7.5999999999999998E-2</v>
      </c>
      <c r="BA20" s="3">
        <v>397</v>
      </c>
      <c r="BB20" s="4">
        <v>0.58399999999999996</v>
      </c>
      <c r="BC20" s="3">
        <v>16.8</v>
      </c>
      <c r="BD20" s="3">
        <v>19200</v>
      </c>
      <c r="BE20" s="3">
        <v>102</v>
      </c>
      <c r="BF20" s="3">
        <v>5640</v>
      </c>
      <c r="BG20" s="5">
        <v>0.41399999999999998</v>
      </c>
      <c r="BH20" s="3">
        <v>1420</v>
      </c>
      <c r="BI20" s="4">
        <v>-0.5</v>
      </c>
      <c r="BJ20" s="4">
        <v>-0.5</v>
      </c>
      <c r="BK20" s="4">
        <v>-0.5</v>
      </c>
      <c r="BL20" s="4">
        <v>-0.5</v>
      </c>
      <c r="BM20" s="7"/>
    </row>
    <row r="21" spans="1:245" ht="11.1" customHeight="1" x14ac:dyDescent="0.2">
      <c r="A21" s="26" t="s">
        <v>90</v>
      </c>
      <c r="B21" s="46">
        <v>397867</v>
      </c>
      <c r="C21" s="46">
        <v>6050045</v>
      </c>
      <c r="D21" s="3">
        <v>186000</v>
      </c>
      <c r="E21" s="3">
        <v>288</v>
      </c>
      <c r="F21" s="3">
        <v>12.8</v>
      </c>
      <c r="G21" s="3">
        <v>406</v>
      </c>
      <c r="H21" s="4">
        <v>35.200000000000003</v>
      </c>
      <c r="I21" s="3">
        <v>4.1399999999999997</v>
      </c>
      <c r="J21" s="4">
        <v>67.7</v>
      </c>
      <c r="K21" s="5">
        <v>1.07</v>
      </c>
      <c r="L21" s="4">
        <v>-0.5</v>
      </c>
      <c r="M21" s="4">
        <v>1.04</v>
      </c>
      <c r="N21" s="6">
        <v>0.629</v>
      </c>
      <c r="O21" s="6">
        <v>-5.0000000000000001E-3</v>
      </c>
      <c r="P21" s="4">
        <v>0.126</v>
      </c>
      <c r="Q21" s="5">
        <v>0.49399999999999999</v>
      </c>
      <c r="R21" s="5">
        <v>7.89</v>
      </c>
      <c r="S21" s="4">
        <v>3.91</v>
      </c>
      <c r="T21" s="4">
        <v>5.01</v>
      </c>
      <c r="U21" s="4">
        <v>12.6</v>
      </c>
      <c r="V21" s="3">
        <v>-5</v>
      </c>
      <c r="W21" s="4">
        <v>-0.1</v>
      </c>
      <c r="X21" s="4">
        <v>1.52</v>
      </c>
      <c r="Y21" s="5">
        <v>0.40500000000000003</v>
      </c>
      <c r="Z21" s="4">
        <v>-0.1</v>
      </c>
      <c r="AA21" s="4">
        <v>1.17</v>
      </c>
      <c r="AB21" s="5">
        <v>-0.01</v>
      </c>
      <c r="AC21" s="4">
        <v>0.69299999999999995</v>
      </c>
      <c r="AD21" s="6">
        <v>0.30199999999999999</v>
      </c>
      <c r="AE21" s="4">
        <v>-0.5</v>
      </c>
      <c r="AF21" s="3">
        <v>198</v>
      </c>
      <c r="AG21" s="3">
        <v>-3</v>
      </c>
      <c r="AH21" s="5">
        <v>0.45200000000000001</v>
      </c>
      <c r="AI21" s="4">
        <v>2.0299999999999998</v>
      </c>
      <c r="AJ21" s="4">
        <v>0.70099999999999996</v>
      </c>
      <c r="AK21" s="5">
        <v>6.3E-2</v>
      </c>
      <c r="AL21" s="5">
        <v>0.11799999999999999</v>
      </c>
      <c r="AM21" s="5">
        <v>0.44700000000000001</v>
      </c>
      <c r="AN21" s="5">
        <v>0.89</v>
      </c>
      <c r="AO21" s="5">
        <v>0.11799999999999999</v>
      </c>
      <c r="AP21" s="5">
        <v>0.40200000000000002</v>
      </c>
      <c r="AQ21" s="5">
        <v>8.8999999999999996E-2</v>
      </c>
      <c r="AR21" s="5">
        <v>0.13</v>
      </c>
      <c r="AS21" s="5">
        <v>0.11600000000000001</v>
      </c>
      <c r="AT21" s="5">
        <v>1.7999999999999999E-2</v>
      </c>
      <c r="AU21" s="5">
        <v>7.9000000000000001E-2</v>
      </c>
      <c r="AV21" s="5">
        <v>0.02</v>
      </c>
      <c r="AW21" s="5">
        <v>5.3999999999999999E-2</v>
      </c>
      <c r="AX21" s="5">
        <v>-0.01</v>
      </c>
      <c r="AY21" s="5">
        <v>8.2000000000000003E-2</v>
      </c>
      <c r="AZ21" s="5">
        <v>-0.01</v>
      </c>
      <c r="BA21" s="3">
        <v>139</v>
      </c>
      <c r="BB21" s="4">
        <v>-0.1</v>
      </c>
      <c r="BC21" s="3">
        <v>-10</v>
      </c>
      <c r="BD21" s="3">
        <v>2810</v>
      </c>
      <c r="BE21" s="4">
        <v>14.1</v>
      </c>
      <c r="BF21" s="3">
        <v>1800</v>
      </c>
      <c r="BG21" s="5">
        <v>0.59599999999999997</v>
      </c>
      <c r="BH21" s="3">
        <v>755</v>
      </c>
      <c r="BI21" s="4">
        <v>-0.5</v>
      </c>
      <c r="BJ21" s="4">
        <v>-0.5</v>
      </c>
      <c r="BK21" s="4">
        <v>-0.5</v>
      </c>
      <c r="BL21" s="4">
        <v>-0.5</v>
      </c>
      <c r="BM21" s="7"/>
    </row>
    <row r="22" spans="1:245" ht="11.1" customHeight="1" x14ac:dyDescent="0.2">
      <c r="A22" s="26" t="s">
        <v>91</v>
      </c>
      <c r="B22" s="46">
        <v>397867</v>
      </c>
      <c r="C22" s="46">
        <v>6050045</v>
      </c>
      <c r="D22" s="3">
        <v>215000</v>
      </c>
      <c r="E22" s="3">
        <v>339</v>
      </c>
      <c r="F22" s="3">
        <v>20.8</v>
      </c>
      <c r="G22" s="3">
        <v>534</v>
      </c>
      <c r="H22" s="4">
        <v>48.6</v>
      </c>
      <c r="I22" s="3">
        <v>4.71</v>
      </c>
      <c r="J22" s="4">
        <v>87.9</v>
      </c>
      <c r="K22" s="5">
        <v>1.52</v>
      </c>
      <c r="L22" s="4">
        <v>-0.5</v>
      </c>
      <c r="M22" s="4">
        <v>1.67</v>
      </c>
      <c r="N22" s="6">
        <v>0.98199999999999998</v>
      </c>
      <c r="O22" s="6">
        <v>-5.0000000000000001E-3</v>
      </c>
      <c r="P22" s="4">
        <v>-0.1</v>
      </c>
      <c r="Q22" s="5">
        <v>0.64800000000000002</v>
      </c>
      <c r="R22" s="4">
        <v>13.8</v>
      </c>
      <c r="S22" s="4">
        <v>4.96</v>
      </c>
      <c r="T22" s="4">
        <v>6.16</v>
      </c>
      <c r="U22" s="4">
        <v>15.4</v>
      </c>
      <c r="V22" s="3">
        <v>-5</v>
      </c>
      <c r="W22" s="4">
        <v>-0.1</v>
      </c>
      <c r="X22" s="4">
        <v>0.94499999999999995</v>
      </c>
      <c r="Y22" s="5">
        <v>0.53700000000000003</v>
      </c>
      <c r="Z22" s="4">
        <v>-0.1</v>
      </c>
      <c r="AA22" s="4">
        <v>0.71799999999999997</v>
      </c>
      <c r="AB22" s="5">
        <v>-0.01</v>
      </c>
      <c r="AC22" s="4">
        <v>0.52200000000000002</v>
      </c>
      <c r="AD22" s="6">
        <v>0.372</v>
      </c>
      <c r="AE22" s="4">
        <v>-0.5</v>
      </c>
      <c r="AF22" s="3">
        <v>226</v>
      </c>
      <c r="AG22" s="3">
        <v>-3</v>
      </c>
      <c r="AH22" s="5">
        <v>0.497</v>
      </c>
      <c r="AI22" s="4">
        <v>2.85</v>
      </c>
      <c r="AJ22" s="4">
        <v>1.19</v>
      </c>
      <c r="AK22" s="5">
        <v>7.9000000000000001E-2</v>
      </c>
      <c r="AL22" s="5">
        <v>0.123</v>
      </c>
      <c r="AM22" s="5">
        <v>0.47199999999999998</v>
      </c>
      <c r="AN22" s="5">
        <v>0.94</v>
      </c>
      <c r="AO22" s="5">
        <v>0.14299999999999999</v>
      </c>
      <c r="AP22" s="5">
        <v>0.56699999999999995</v>
      </c>
      <c r="AQ22" s="5">
        <v>6.2E-2</v>
      </c>
      <c r="AR22" s="5">
        <v>0.217</v>
      </c>
      <c r="AS22" s="5">
        <v>0.112</v>
      </c>
      <c r="AT22" s="5">
        <v>1.9E-2</v>
      </c>
      <c r="AU22" s="5">
        <v>0.152</v>
      </c>
      <c r="AV22" s="5">
        <v>2.1999999999999999E-2</v>
      </c>
      <c r="AW22" s="5">
        <v>7.0000000000000007E-2</v>
      </c>
      <c r="AX22" s="5">
        <v>1.4E-2</v>
      </c>
      <c r="AY22" s="5">
        <v>9.8000000000000004E-2</v>
      </c>
      <c r="AZ22" s="5">
        <v>0.02</v>
      </c>
      <c r="BA22" s="3">
        <v>145</v>
      </c>
      <c r="BB22" s="4">
        <v>-0.1</v>
      </c>
      <c r="BC22" s="3">
        <v>-10</v>
      </c>
      <c r="BD22" s="3">
        <v>3340</v>
      </c>
      <c r="BE22" s="4">
        <v>15.5</v>
      </c>
      <c r="BF22" s="3">
        <v>1960</v>
      </c>
      <c r="BG22" s="5">
        <v>0.499</v>
      </c>
      <c r="BH22" s="3">
        <v>867</v>
      </c>
      <c r="BI22" s="4">
        <v>-0.5</v>
      </c>
      <c r="BJ22" s="4">
        <v>-0.5</v>
      </c>
      <c r="BK22" s="4">
        <v>-0.5</v>
      </c>
      <c r="BL22" s="4">
        <v>-0.5</v>
      </c>
      <c r="BM22" s="7"/>
    </row>
    <row r="23" spans="1:245" ht="11.1" customHeight="1" x14ac:dyDescent="0.2">
      <c r="A23" s="26" t="s">
        <v>92</v>
      </c>
      <c r="B23" s="46">
        <v>397867</v>
      </c>
      <c r="C23" s="46">
        <v>6050045</v>
      </c>
      <c r="D23" s="3">
        <v>219000</v>
      </c>
      <c r="E23" s="3">
        <v>391</v>
      </c>
      <c r="F23" s="3">
        <v>33.299999999999997</v>
      </c>
      <c r="G23" s="3">
        <v>983</v>
      </c>
      <c r="H23" s="4">
        <v>39.1</v>
      </c>
      <c r="I23" s="3">
        <v>10.1</v>
      </c>
      <c r="J23" s="4">
        <v>63.1</v>
      </c>
      <c r="K23" s="5">
        <v>3.21</v>
      </c>
      <c r="L23" s="4">
        <v>-0.5</v>
      </c>
      <c r="M23" s="4">
        <v>8.82</v>
      </c>
      <c r="N23" s="5">
        <v>1.72</v>
      </c>
      <c r="O23" s="6">
        <v>7.0000000000000001E-3</v>
      </c>
      <c r="P23" s="4">
        <v>0.109</v>
      </c>
      <c r="Q23" s="5">
        <v>0.61399999999999999</v>
      </c>
      <c r="R23" s="5">
        <v>5.37</v>
      </c>
      <c r="S23" s="4">
        <v>20.3</v>
      </c>
      <c r="T23" s="4">
        <v>30.8</v>
      </c>
      <c r="U23" s="4">
        <v>30.9</v>
      </c>
      <c r="V23" s="3">
        <v>351</v>
      </c>
      <c r="W23" s="4">
        <v>-0.1</v>
      </c>
      <c r="X23" s="4">
        <v>1.59</v>
      </c>
      <c r="Y23" s="5">
        <v>4.07</v>
      </c>
      <c r="Z23" s="4">
        <v>-0.1</v>
      </c>
      <c r="AA23" s="4">
        <v>2.75</v>
      </c>
      <c r="AB23" s="5">
        <v>-0.01</v>
      </c>
      <c r="AC23" s="4">
        <v>0.42099999999999999</v>
      </c>
      <c r="AD23" s="6">
        <v>0.625</v>
      </c>
      <c r="AE23" s="4">
        <v>-0.5</v>
      </c>
      <c r="AF23" s="3">
        <v>275</v>
      </c>
      <c r="AG23" s="3">
        <v>-3</v>
      </c>
      <c r="AH23" s="5">
        <v>2.57</v>
      </c>
      <c r="AI23" s="4">
        <v>6.69</v>
      </c>
      <c r="AJ23" s="4">
        <v>4.0999999999999996</v>
      </c>
      <c r="AK23" s="5">
        <v>0.17899999999999999</v>
      </c>
      <c r="AL23" s="5">
        <v>0.17499999999999999</v>
      </c>
      <c r="AM23" s="5">
        <v>2.75</v>
      </c>
      <c r="AN23" s="5">
        <v>4.34</v>
      </c>
      <c r="AO23" s="5">
        <v>0.58099999999999996</v>
      </c>
      <c r="AP23" s="5">
        <v>2.14</v>
      </c>
      <c r="AQ23" s="5">
        <v>0.33200000000000002</v>
      </c>
      <c r="AR23" s="5">
        <v>0.39600000000000002</v>
      </c>
      <c r="AS23" s="5">
        <v>0.316</v>
      </c>
      <c r="AT23" s="5">
        <v>7.5999999999999998E-2</v>
      </c>
      <c r="AU23" s="5">
        <v>0.33900000000000002</v>
      </c>
      <c r="AV23" s="5">
        <v>0.06</v>
      </c>
      <c r="AW23" s="5">
        <v>0.21099999999999999</v>
      </c>
      <c r="AX23" s="5">
        <v>3.2000000000000001E-2</v>
      </c>
      <c r="AY23" s="5">
        <v>0.23799999999999999</v>
      </c>
      <c r="AZ23" s="5">
        <v>3.9E-2</v>
      </c>
      <c r="BA23" s="3">
        <v>237</v>
      </c>
      <c r="BB23" s="4">
        <v>0.65500000000000003</v>
      </c>
      <c r="BC23" s="3">
        <v>15.8</v>
      </c>
      <c r="BD23" s="3">
        <v>13700</v>
      </c>
      <c r="BE23" s="4">
        <v>34.5</v>
      </c>
      <c r="BF23" s="3">
        <v>6080</v>
      </c>
      <c r="BG23" s="5">
        <v>0.38900000000000001</v>
      </c>
      <c r="BH23" s="3">
        <v>1470</v>
      </c>
      <c r="BI23" s="4">
        <v>-0.5</v>
      </c>
      <c r="BJ23" s="4">
        <v>-0.5</v>
      </c>
      <c r="BK23" s="4">
        <v>-0.5</v>
      </c>
      <c r="BL23" s="4">
        <v>-0.5</v>
      </c>
      <c r="BM23" s="7"/>
    </row>
    <row r="24" spans="1:245" ht="11.1" customHeight="1" x14ac:dyDescent="0.2">
      <c r="A24" s="26" t="s">
        <v>93</v>
      </c>
      <c r="B24" s="46">
        <v>397887</v>
      </c>
      <c r="C24" s="46">
        <v>6050070</v>
      </c>
      <c r="D24" s="3">
        <v>246000</v>
      </c>
      <c r="E24" s="3">
        <v>392</v>
      </c>
      <c r="F24" s="3">
        <v>19.5</v>
      </c>
      <c r="G24" s="3">
        <v>418</v>
      </c>
      <c r="H24" s="4">
        <v>39</v>
      </c>
      <c r="I24" s="3">
        <v>5.17</v>
      </c>
      <c r="J24" s="3">
        <v>114</v>
      </c>
      <c r="K24" s="5">
        <v>1.62</v>
      </c>
      <c r="L24" s="4">
        <v>-0.5</v>
      </c>
      <c r="M24" s="4">
        <v>1.64</v>
      </c>
      <c r="N24" s="6">
        <v>0.56999999999999995</v>
      </c>
      <c r="O24" s="6">
        <v>-5.0000000000000001E-3</v>
      </c>
      <c r="P24" s="4">
        <v>-0.1</v>
      </c>
      <c r="Q24" s="5">
        <v>0.46600000000000003</v>
      </c>
      <c r="R24" s="5">
        <v>7.02</v>
      </c>
      <c r="S24" s="4">
        <v>5.0599999999999996</v>
      </c>
      <c r="T24" s="4">
        <v>7.52</v>
      </c>
      <c r="U24" s="4">
        <v>16.2</v>
      </c>
      <c r="V24" s="3">
        <v>-5</v>
      </c>
      <c r="W24" s="4">
        <v>-0.1</v>
      </c>
      <c r="X24" s="4">
        <v>2.5099999999999998</v>
      </c>
      <c r="Y24" s="5">
        <v>0.51600000000000001</v>
      </c>
      <c r="Z24" s="4">
        <v>-0.1</v>
      </c>
      <c r="AA24" s="4">
        <v>0.72099999999999997</v>
      </c>
      <c r="AB24" s="5">
        <v>-0.01</v>
      </c>
      <c r="AC24" s="4">
        <v>0.65300000000000002</v>
      </c>
      <c r="AD24" s="6">
        <v>0.27800000000000002</v>
      </c>
      <c r="AE24" s="4">
        <v>-0.5</v>
      </c>
      <c r="AF24" s="3">
        <v>322</v>
      </c>
      <c r="AG24" s="3">
        <v>-3</v>
      </c>
      <c r="AH24" s="5">
        <v>0.65500000000000003</v>
      </c>
      <c r="AI24" s="4">
        <v>5.52</v>
      </c>
      <c r="AJ24" s="4">
        <v>1.36</v>
      </c>
      <c r="AK24" s="5">
        <v>0.14599999999999999</v>
      </c>
      <c r="AL24" s="5">
        <v>0.193</v>
      </c>
      <c r="AM24" s="5">
        <v>0.47499999999999998</v>
      </c>
      <c r="AN24" s="5">
        <v>0.98299999999999998</v>
      </c>
      <c r="AO24" s="5">
        <v>0.16500000000000001</v>
      </c>
      <c r="AP24" s="5">
        <v>0.59699999999999998</v>
      </c>
      <c r="AQ24" s="5">
        <v>9.1999999999999998E-2</v>
      </c>
      <c r="AR24" s="5">
        <v>0.20499999999999999</v>
      </c>
      <c r="AS24" s="5">
        <v>0.107</v>
      </c>
      <c r="AT24" s="5">
        <v>0.02</v>
      </c>
      <c r="AU24" s="5">
        <v>0.10199999999999999</v>
      </c>
      <c r="AV24" s="5">
        <v>2.5999999999999999E-2</v>
      </c>
      <c r="AW24" s="5">
        <v>0.06</v>
      </c>
      <c r="AX24" s="5">
        <v>-0.01</v>
      </c>
      <c r="AY24" s="5">
        <v>8.8999999999999996E-2</v>
      </c>
      <c r="AZ24" s="5">
        <v>1.2E-2</v>
      </c>
      <c r="BA24" s="3">
        <v>155</v>
      </c>
      <c r="BB24" s="4">
        <v>-0.1</v>
      </c>
      <c r="BC24" s="3">
        <v>-10</v>
      </c>
      <c r="BD24" s="3">
        <v>2390</v>
      </c>
      <c r="BE24" s="4">
        <v>14.9</v>
      </c>
      <c r="BF24" s="3">
        <v>2290</v>
      </c>
      <c r="BG24" s="5">
        <v>0.46</v>
      </c>
      <c r="BH24" s="3">
        <v>948</v>
      </c>
      <c r="BI24" s="4">
        <v>-0.5</v>
      </c>
      <c r="BJ24" s="4">
        <v>-0.5</v>
      </c>
      <c r="BK24" s="4">
        <v>-0.5</v>
      </c>
      <c r="BL24" s="4">
        <v>-0.5</v>
      </c>
      <c r="BM24" s="7"/>
    </row>
    <row r="25" spans="1:245" ht="11.1" customHeight="1" x14ac:dyDescent="0.2">
      <c r="A25" s="26" t="s">
        <v>94</v>
      </c>
      <c r="B25" s="46">
        <v>397887</v>
      </c>
      <c r="C25" s="46">
        <v>6050070</v>
      </c>
      <c r="D25" s="3">
        <v>249000</v>
      </c>
      <c r="E25" s="3">
        <v>537</v>
      </c>
      <c r="F25" s="3">
        <v>25.2</v>
      </c>
      <c r="G25" s="3">
        <v>500</v>
      </c>
      <c r="H25" s="4">
        <v>36.299999999999997</v>
      </c>
      <c r="I25" s="3">
        <v>5.98</v>
      </c>
      <c r="J25" s="3">
        <v>148</v>
      </c>
      <c r="K25" s="5">
        <v>1.89</v>
      </c>
      <c r="L25" s="4">
        <v>-0.5</v>
      </c>
      <c r="M25" s="4">
        <v>1.97</v>
      </c>
      <c r="N25" s="6">
        <v>0.53400000000000003</v>
      </c>
      <c r="O25" s="6">
        <v>-5.0000000000000001E-3</v>
      </c>
      <c r="P25" s="4">
        <v>0.12</v>
      </c>
      <c r="Q25" s="5">
        <v>0.52900000000000003</v>
      </c>
      <c r="R25" s="5">
        <v>8.76</v>
      </c>
      <c r="S25" s="4">
        <v>5.04</v>
      </c>
      <c r="T25" s="4">
        <v>5.39</v>
      </c>
      <c r="U25" s="4">
        <v>16.8</v>
      </c>
      <c r="V25" s="3">
        <v>-5</v>
      </c>
      <c r="W25" s="4">
        <v>-0.1</v>
      </c>
      <c r="X25" s="4">
        <v>2.9</v>
      </c>
      <c r="Y25" s="5">
        <v>0.90500000000000003</v>
      </c>
      <c r="Z25" s="4">
        <v>-0.1</v>
      </c>
      <c r="AA25" s="4">
        <v>0.75600000000000001</v>
      </c>
      <c r="AB25" s="5">
        <v>-0.01</v>
      </c>
      <c r="AC25" s="4">
        <v>0.626</v>
      </c>
      <c r="AD25" s="6">
        <v>0.23699999999999999</v>
      </c>
      <c r="AE25" s="4">
        <v>-0.5</v>
      </c>
      <c r="AF25" s="3">
        <v>218</v>
      </c>
      <c r="AG25" s="3">
        <v>-3</v>
      </c>
      <c r="AH25" s="5">
        <v>0.48399999999999999</v>
      </c>
      <c r="AI25" s="4">
        <v>3.37</v>
      </c>
      <c r="AJ25" s="4">
        <v>1.41</v>
      </c>
      <c r="AK25" s="5">
        <v>0.121</v>
      </c>
      <c r="AL25" s="5">
        <v>0.114</v>
      </c>
      <c r="AM25" s="5">
        <v>0.497</v>
      </c>
      <c r="AN25" s="5">
        <v>1.1100000000000001</v>
      </c>
      <c r="AO25" s="5">
        <v>0.121</v>
      </c>
      <c r="AP25" s="5">
        <v>0.53300000000000003</v>
      </c>
      <c r="AQ25" s="5">
        <v>0.13</v>
      </c>
      <c r="AR25" s="5">
        <v>0.23100000000000001</v>
      </c>
      <c r="AS25" s="5">
        <v>9.1999999999999998E-2</v>
      </c>
      <c r="AT25" s="5">
        <v>1.9E-2</v>
      </c>
      <c r="AU25" s="5">
        <v>0.14299999999999999</v>
      </c>
      <c r="AV25" s="5">
        <v>2.5999999999999999E-2</v>
      </c>
      <c r="AW25" s="5">
        <v>8.3000000000000004E-2</v>
      </c>
      <c r="AX25" s="5">
        <v>-0.01</v>
      </c>
      <c r="AY25" s="5">
        <v>6.6000000000000003E-2</v>
      </c>
      <c r="AZ25" s="5">
        <v>0.02</v>
      </c>
      <c r="BA25" s="3">
        <v>145</v>
      </c>
      <c r="BB25" s="4">
        <v>-0.1</v>
      </c>
      <c r="BC25" s="3">
        <v>-10</v>
      </c>
      <c r="BD25" s="3">
        <v>2450</v>
      </c>
      <c r="BE25" s="4">
        <v>14.1</v>
      </c>
      <c r="BF25" s="3">
        <v>2470</v>
      </c>
      <c r="BG25" s="5">
        <v>0.26800000000000002</v>
      </c>
      <c r="BH25" s="3">
        <v>1060</v>
      </c>
      <c r="BI25" s="4">
        <v>-0.5</v>
      </c>
      <c r="BJ25" s="4">
        <v>-0.5</v>
      </c>
      <c r="BK25" s="4">
        <v>-0.5</v>
      </c>
      <c r="BL25" s="4">
        <v>-0.5</v>
      </c>
      <c r="BM25" s="7"/>
    </row>
    <row r="26" spans="1:245" ht="11.1" customHeight="1" x14ac:dyDescent="0.2">
      <c r="A26" s="26" t="s">
        <v>95</v>
      </c>
      <c r="B26" s="46">
        <v>397887</v>
      </c>
      <c r="C26" s="46">
        <v>6050070</v>
      </c>
      <c r="D26" s="3">
        <v>216000</v>
      </c>
      <c r="E26" s="3">
        <v>597</v>
      </c>
      <c r="F26" s="3">
        <v>23.2</v>
      </c>
      <c r="G26" s="3">
        <v>3070</v>
      </c>
      <c r="H26" s="4">
        <v>46.9</v>
      </c>
      <c r="I26" s="3">
        <v>9.09</v>
      </c>
      <c r="J26" s="4">
        <v>91.8</v>
      </c>
      <c r="K26" s="5">
        <v>3.27</v>
      </c>
      <c r="L26" s="4">
        <v>-0.5</v>
      </c>
      <c r="M26" s="4">
        <v>15.1</v>
      </c>
      <c r="N26" s="6">
        <v>0.39800000000000002</v>
      </c>
      <c r="O26" s="6">
        <v>-5.0000000000000001E-3</v>
      </c>
      <c r="P26" s="4">
        <v>-0.1</v>
      </c>
      <c r="Q26" s="5">
        <v>0.68700000000000006</v>
      </c>
      <c r="R26" s="5">
        <v>7.46</v>
      </c>
      <c r="S26" s="4">
        <v>23.4</v>
      </c>
      <c r="T26" s="4">
        <v>28.6</v>
      </c>
      <c r="U26" s="4">
        <v>52.7</v>
      </c>
      <c r="V26" s="3">
        <v>448</v>
      </c>
      <c r="W26" s="4">
        <v>-0.1</v>
      </c>
      <c r="X26" s="4">
        <v>1.03</v>
      </c>
      <c r="Y26" s="5">
        <v>9.66</v>
      </c>
      <c r="Z26" s="4">
        <v>-0.1</v>
      </c>
      <c r="AA26" s="4">
        <v>2.04</v>
      </c>
      <c r="AB26" s="5">
        <v>-0.01</v>
      </c>
      <c r="AC26" s="4">
        <v>0.44700000000000001</v>
      </c>
      <c r="AD26" s="6">
        <v>0.33200000000000002</v>
      </c>
      <c r="AE26" s="4">
        <v>-0.5</v>
      </c>
      <c r="AF26" s="3">
        <v>299</v>
      </c>
      <c r="AG26" s="3">
        <v>-3</v>
      </c>
      <c r="AH26" s="5">
        <v>3.26</v>
      </c>
      <c r="AI26" s="4">
        <v>10.6</v>
      </c>
      <c r="AJ26" s="4">
        <v>9.14</v>
      </c>
      <c r="AK26" s="5">
        <v>0.28699999999999998</v>
      </c>
      <c r="AL26" s="5">
        <v>0.28000000000000003</v>
      </c>
      <c r="AM26" s="5">
        <v>3.76</v>
      </c>
      <c r="AN26" s="5">
        <v>6.54</v>
      </c>
      <c r="AO26" s="5">
        <v>0.70599999999999996</v>
      </c>
      <c r="AP26" s="5">
        <v>2.7</v>
      </c>
      <c r="AQ26" s="5">
        <v>0.42799999999999999</v>
      </c>
      <c r="AR26" s="5">
        <v>0.41199999999999998</v>
      </c>
      <c r="AS26" s="5">
        <v>0.42299999999999999</v>
      </c>
      <c r="AT26" s="5">
        <v>5.8999999999999997E-2</v>
      </c>
      <c r="AU26" s="5">
        <v>0.32300000000000001</v>
      </c>
      <c r="AV26" s="5">
        <v>8.4000000000000005E-2</v>
      </c>
      <c r="AW26" s="5">
        <v>0.25</v>
      </c>
      <c r="AX26" s="5">
        <v>3.5999999999999997E-2</v>
      </c>
      <c r="AY26" s="5">
        <v>0.29299999999999998</v>
      </c>
      <c r="AZ26" s="5">
        <v>4.2999999999999997E-2</v>
      </c>
      <c r="BA26" s="3">
        <v>167</v>
      </c>
      <c r="BB26" s="4">
        <v>0.36</v>
      </c>
      <c r="BC26" s="3">
        <v>-10</v>
      </c>
      <c r="BD26" s="3">
        <v>5050</v>
      </c>
      <c r="BE26" s="4">
        <v>16.7</v>
      </c>
      <c r="BF26" s="3">
        <v>4450</v>
      </c>
      <c r="BG26" s="5">
        <v>0.152</v>
      </c>
      <c r="BH26" s="3">
        <v>1210</v>
      </c>
      <c r="BI26" s="4">
        <v>-0.5</v>
      </c>
      <c r="BJ26" s="4">
        <v>-0.5</v>
      </c>
      <c r="BK26" s="4">
        <v>-0.5</v>
      </c>
      <c r="BL26" s="4">
        <v>-0.5</v>
      </c>
      <c r="BM26" s="7"/>
    </row>
    <row r="27" spans="1:245" ht="11.1" customHeight="1" x14ac:dyDescent="0.2">
      <c r="A27" s="26" t="s">
        <v>96</v>
      </c>
      <c r="B27" s="46">
        <v>397911</v>
      </c>
      <c r="C27" s="46">
        <v>6050097</v>
      </c>
      <c r="D27" s="3">
        <v>117000</v>
      </c>
      <c r="E27" s="3">
        <v>342</v>
      </c>
      <c r="F27" s="3">
        <v>18</v>
      </c>
      <c r="G27" s="3">
        <v>295</v>
      </c>
      <c r="H27" s="4">
        <v>36.9</v>
      </c>
      <c r="I27" s="3">
        <v>3.72</v>
      </c>
      <c r="J27" s="4">
        <v>52.9</v>
      </c>
      <c r="K27" s="5">
        <v>0.56100000000000005</v>
      </c>
      <c r="L27" s="4">
        <v>-0.5</v>
      </c>
      <c r="M27" s="4">
        <v>1.06</v>
      </c>
      <c r="N27" s="6">
        <v>0.86199999999999999</v>
      </c>
      <c r="O27" s="6">
        <v>-5.0000000000000001E-3</v>
      </c>
      <c r="P27" s="4">
        <v>-0.1</v>
      </c>
      <c r="Q27" s="5">
        <v>0.67900000000000005</v>
      </c>
      <c r="R27" s="5">
        <v>7.12</v>
      </c>
      <c r="S27" s="4">
        <v>5.05</v>
      </c>
      <c r="T27" s="4">
        <v>5.72</v>
      </c>
      <c r="U27" s="4">
        <v>14.1</v>
      </c>
      <c r="V27" s="3">
        <v>-5</v>
      </c>
      <c r="W27" s="4">
        <v>-0.1</v>
      </c>
      <c r="X27" s="4">
        <v>0.88600000000000001</v>
      </c>
      <c r="Y27" s="5">
        <v>0.57499999999999996</v>
      </c>
      <c r="Z27" s="4">
        <v>-0.1</v>
      </c>
      <c r="AA27" s="4">
        <v>1.26</v>
      </c>
      <c r="AB27" s="5">
        <v>-0.01</v>
      </c>
      <c r="AC27" s="4">
        <v>0.76100000000000001</v>
      </c>
      <c r="AD27" s="6">
        <v>0.24199999999999999</v>
      </c>
      <c r="AE27" s="4">
        <v>-0.5</v>
      </c>
      <c r="AF27" s="3">
        <v>189</v>
      </c>
      <c r="AG27" s="3">
        <v>-3</v>
      </c>
      <c r="AH27" s="5">
        <v>0.36499999999999999</v>
      </c>
      <c r="AI27" s="4">
        <v>1.78</v>
      </c>
      <c r="AJ27" s="4">
        <v>0.60099999999999998</v>
      </c>
      <c r="AK27" s="5">
        <v>5.0999999999999997E-2</v>
      </c>
      <c r="AL27" s="5">
        <v>8.4000000000000005E-2</v>
      </c>
      <c r="AM27" s="5">
        <v>0.52300000000000002</v>
      </c>
      <c r="AN27" s="5">
        <v>0.97699999999999998</v>
      </c>
      <c r="AO27" s="5">
        <v>0.106</v>
      </c>
      <c r="AP27" s="5">
        <v>0.52900000000000003</v>
      </c>
      <c r="AQ27" s="5">
        <v>9.1999999999999998E-2</v>
      </c>
      <c r="AR27" s="5">
        <v>0.151</v>
      </c>
      <c r="AS27" s="5">
        <v>0.128</v>
      </c>
      <c r="AT27" s="5">
        <v>2.5999999999999999E-2</v>
      </c>
      <c r="AU27" s="5">
        <v>0.109</v>
      </c>
      <c r="AV27" s="5">
        <v>2.5999999999999999E-2</v>
      </c>
      <c r="AW27" s="5">
        <v>4.7E-2</v>
      </c>
      <c r="AX27" s="5">
        <v>-0.01</v>
      </c>
      <c r="AY27" s="5">
        <v>5.6000000000000001E-2</v>
      </c>
      <c r="AZ27" s="5">
        <v>1.0999999999999999E-2</v>
      </c>
      <c r="BA27" s="4">
        <v>86.8</v>
      </c>
      <c r="BB27" s="4">
        <v>-0.1</v>
      </c>
      <c r="BC27" s="3">
        <v>-10</v>
      </c>
      <c r="BD27" s="3">
        <v>2090</v>
      </c>
      <c r="BE27" s="4">
        <v>14.4</v>
      </c>
      <c r="BF27" s="3">
        <v>2180</v>
      </c>
      <c r="BG27" s="5">
        <v>0.625</v>
      </c>
      <c r="BH27" s="3">
        <v>810</v>
      </c>
      <c r="BI27" s="4">
        <v>-0.5</v>
      </c>
      <c r="BJ27" s="4">
        <v>-0.5</v>
      </c>
      <c r="BK27" s="4">
        <v>-0.5</v>
      </c>
      <c r="BL27" s="4">
        <v>-0.5</v>
      </c>
      <c r="BM27" s="7"/>
    </row>
    <row r="28" spans="1:245" ht="11.1" customHeight="1" x14ac:dyDescent="0.2">
      <c r="A28" s="26" t="s">
        <v>97</v>
      </c>
      <c r="B28" s="46">
        <v>397911</v>
      </c>
      <c r="C28" s="46">
        <v>6050097</v>
      </c>
      <c r="D28" s="3">
        <v>122000</v>
      </c>
      <c r="E28" s="3">
        <v>444</v>
      </c>
      <c r="F28" s="3">
        <v>15.8</v>
      </c>
      <c r="G28" s="3">
        <v>486</v>
      </c>
      <c r="H28" s="4">
        <v>35.6</v>
      </c>
      <c r="I28" s="3">
        <v>6.1</v>
      </c>
      <c r="J28" s="3">
        <v>118</v>
      </c>
      <c r="K28" s="5">
        <v>1.68</v>
      </c>
      <c r="L28" s="4">
        <v>-0.5</v>
      </c>
      <c r="M28" s="4">
        <v>2.38</v>
      </c>
      <c r="N28" s="6">
        <v>0.59699999999999998</v>
      </c>
      <c r="O28" s="6">
        <v>-5.0000000000000001E-3</v>
      </c>
      <c r="P28" s="4">
        <v>-0.1</v>
      </c>
      <c r="Q28" s="5">
        <v>0.46600000000000003</v>
      </c>
      <c r="R28" s="5">
        <v>7.42</v>
      </c>
      <c r="S28" s="4">
        <v>6.5</v>
      </c>
      <c r="T28" s="4">
        <v>14.7</v>
      </c>
      <c r="U28" s="4">
        <v>16.899999999999999</v>
      </c>
      <c r="V28" s="3">
        <v>25.6</v>
      </c>
      <c r="W28" s="4">
        <v>-0.1</v>
      </c>
      <c r="X28" s="4">
        <v>-0.3</v>
      </c>
      <c r="Y28" s="5">
        <v>0.92600000000000005</v>
      </c>
      <c r="Z28" s="4">
        <v>-0.1</v>
      </c>
      <c r="AA28" s="4">
        <v>1.1499999999999999</v>
      </c>
      <c r="AB28" s="5">
        <v>-0.01</v>
      </c>
      <c r="AC28" s="4">
        <v>0.53800000000000003</v>
      </c>
      <c r="AD28" s="6">
        <v>0.33700000000000002</v>
      </c>
      <c r="AE28" s="4">
        <v>-0.5</v>
      </c>
      <c r="AF28" s="3">
        <v>381</v>
      </c>
      <c r="AG28" s="3">
        <v>-3</v>
      </c>
      <c r="AH28" s="5">
        <v>0.69699999999999995</v>
      </c>
      <c r="AI28" s="4">
        <v>6.3</v>
      </c>
      <c r="AJ28" s="4">
        <v>1.52</v>
      </c>
      <c r="AK28" s="5">
        <v>0.193</v>
      </c>
      <c r="AL28" s="5">
        <v>0.129</v>
      </c>
      <c r="AM28" s="5">
        <v>0.57599999999999996</v>
      </c>
      <c r="AN28" s="5">
        <v>1.17</v>
      </c>
      <c r="AO28" s="5">
        <v>0.16300000000000001</v>
      </c>
      <c r="AP28" s="5">
        <v>0.65100000000000002</v>
      </c>
      <c r="AQ28" s="5">
        <v>0.14699999999999999</v>
      </c>
      <c r="AR28" s="5">
        <v>0.32400000000000001</v>
      </c>
      <c r="AS28" s="5">
        <v>0.107</v>
      </c>
      <c r="AT28" s="5">
        <v>2.5999999999999999E-2</v>
      </c>
      <c r="AU28" s="5">
        <v>0.16800000000000001</v>
      </c>
      <c r="AV28" s="5">
        <v>3.1E-2</v>
      </c>
      <c r="AW28" s="5">
        <v>0.08</v>
      </c>
      <c r="AX28" s="5">
        <v>1.2999999999999999E-2</v>
      </c>
      <c r="AY28" s="5">
        <v>9.9000000000000005E-2</v>
      </c>
      <c r="AZ28" s="5">
        <v>1.7999999999999999E-2</v>
      </c>
      <c r="BA28" s="4">
        <v>98.9</v>
      </c>
      <c r="BB28" s="4">
        <v>0.24199999999999999</v>
      </c>
      <c r="BC28" s="3">
        <v>-10</v>
      </c>
      <c r="BD28" s="3">
        <v>3330</v>
      </c>
      <c r="BE28" s="4">
        <v>16.5</v>
      </c>
      <c r="BF28" s="3">
        <v>3440</v>
      </c>
      <c r="BG28" s="5">
        <v>0.19800000000000001</v>
      </c>
      <c r="BH28" s="3">
        <v>1230</v>
      </c>
      <c r="BI28" s="4">
        <v>-0.5</v>
      </c>
      <c r="BJ28" s="4">
        <v>-0.5</v>
      </c>
      <c r="BK28" s="4">
        <v>-0.5</v>
      </c>
      <c r="BL28" s="4">
        <v>-0.5</v>
      </c>
      <c r="BM28" s="7"/>
    </row>
    <row r="29" spans="1:245" ht="11.1" customHeight="1" x14ac:dyDescent="0.2">
      <c r="A29" s="26" t="s">
        <v>98</v>
      </c>
      <c r="B29" s="46">
        <v>397911</v>
      </c>
      <c r="C29" s="46">
        <v>6050097</v>
      </c>
      <c r="D29" s="3">
        <v>178000</v>
      </c>
      <c r="E29" s="3">
        <v>1280</v>
      </c>
      <c r="F29" s="3">
        <v>27.2</v>
      </c>
      <c r="G29" s="3">
        <v>603</v>
      </c>
      <c r="H29" s="4">
        <v>38.1</v>
      </c>
      <c r="I29" s="3">
        <v>14.4</v>
      </c>
      <c r="J29" s="4">
        <v>95.1</v>
      </c>
      <c r="K29" s="5">
        <v>5.32</v>
      </c>
      <c r="L29" s="4">
        <v>-0.5</v>
      </c>
      <c r="M29" s="4">
        <v>3.43</v>
      </c>
      <c r="N29" s="6">
        <v>0.67400000000000004</v>
      </c>
      <c r="O29" s="6">
        <v>3.1E-2</v>
      </c>
      <c r="P29" s="4">
        <v>0.26600000000000001</v>
      </c>
      <c r="Q29" s="5">
        <v>0.45400000000000001</v>
      </c>
      <c r="R29" s="5">
        <v>5.67</v>
      </c>
      <c r="S29" s="4">
        <v>23.9</v>
      </c>
      <c r="T29" s="4">
        <v>34.6</v>
      </c>
      <c r="U29" s="4">
        <v>24.2</v>
      </c>
      <c r="V29" s="3">
        <v>196</v>
      </c>
      <c r="W29" s="4">
        <v>-0.1</v>
      </c>
      <c r="X29" s="4">
        <v>2.68</v>
      </c>
      <c r="Y29" s="5">
        <v>9.16</v>
      </c>
      <c r="Z29" s="4">
        <v>-0.1</v>
      </c>
      <c r="AA29" s="4">
        <v>2.2200000000000002</v>
      </c>
      <c r="AB29" s="5">
        <v>3.4000000000000002E-2</v>
      </c>
      <c r="AC29" s="4">
        <v>0.59499999999999997</v>
      </c>
      <c r="AD29" s="6">
        <v>0.32100000000000001</v>
      </c>
      <c r="AE29" s="4">
        <v>-0.5</v>
      </c>
      <c r="AF29" s="3">
        <v>327</v>
      </c>
      <c r="AG29" s="3">
        <v>25.6</v>
      </c>
      <c r="AH29" s="5">
        <v>2.2200000000000002</v>
      </c>
      <c r="AI29" s="4">
        <v>8.1300000000000008</v>
      </c>
      <c r="AJ29" s="4">
        <v>2.2000000000000002</v>
      </c>
      <c r="AK29" s="5">
        <v>0.17100000000000001</v>
      </c>
      <c r="AL29" s="5">
        <v>0.09</v>
      </c>
      <c r="AM29" s="5">
        <v>2.56</v>
      </c>
      <c r="AN29" s="5">
        <v>4.25</v>
      </c>
      <c r="AO29" s="5">
        <v>0.48</v>
      </c>
      <c r="AP29" s="5">
        <v>1.74</v>
      </c>
      <c r="AQ29" s="5">
        <v>0.29399999999999998</v>
      </c>
      <c r="AR29" s="5">
        <v>0.35099999999999998</v>
      </c>
      <c r="AS29" s="5">
        <v>0.28799999999999998</v>
      </c>
      <c r="AT29" s="5">
        <v>4.5999999999999999E-2</v>
      </c>
      <c r="AU29" s="5">
        <v>0.25800000000000001</v>
      </c>
      <c r="AV29" s="5">
        <v>5.8000000000000003E-2</v>
      </c>
      <c r="AW29" s="5">
        <v>0.16300000000000001</v>
      </c>
      <c r="AX29" s="5">
        <v>2.9000000000000001E-2</v>
      </c>
      <c r="AY29" s="5">
        <v>0.15</v>
      </c>
      <c r="AZ29" s="5">
        <v>2.8000000000000001E-2</v>
      </c>
      <c r="BA29" s="3">
        <v>177</v>
      </c>
      <c r="BB29" s="4">
        <v>0.41599999999999998</v>
      </c>
      <c r="BC29" s="3">
        <v>32.5</v>
      </c>
      <c r="BD29" s="3">
        <v>8290</v>
      </c>
      <c r="BE29" s="4">
        <v>24.5</v>
      </c>
      <c r="BF29" s="3">
        <v>9710</v>
      </c>
      <c r="BG29" s="5">
        <v>0.156</v>
      </c>
      <c r="BH29" s="3">
        <v>1210</v>
      </c>
      <c r="BI29" s="4">
        <v>-0.5</v>
      </c>
      <c r="BJ29" s="4">
        <v>-0.5</v>
      </c>
      <c r="BK29" s="4">
        <v>-0.5</v>
      </c>
      <c r="BL29" s="4">
        <v>-0.5</v>
      </c>
      <c r="BM29" s="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c r="GF29" s="27"/>
      <c r="GG29" s="27"/>
      <c r="GH29" s="27"/>
      <c r="GI29" s="27"/>
      <c r="GJ29" s="27"/>
      <c r="GK29" s="27"/>
      <c r="GL29" s="27"/>
      <c r="GM29" s="27"/>
      <c r="GN29" s="27"/>
      <c r="GO29" s="27"/>
      <c r="GP29" s="27"/>
      <c r="GQ29" s="27"/>
      <c r="GR29" s="27"/>
      <c r="GS29" s="27"/>
      <c r="GT29" s="27"/>
      <c r="GU29" s="27"/>
      <c r="GV29" s="27"/>
      <c r="GW29" s="27"/>
      <c r="GX29" s="27"/>
      <c r="GY29" s="27"/>
      <c r="GZ29" s="27"/>
      <c r="HA29" s="27"/>
      <c r="HB29" s="27"/>
      <c r="HC29" s="27"/>
      <c r="HD29" s="27"/>
      <c r="HE29" s="27"/>
      <c r="HF29" s="27"/>
      <c r="HG29" s="27"/>
      <c r="HH29" s="27"/>
      <c r="HI29" s="27"/>
      <c r="HJ29" s="27"/>
      <c r="HK29" s="27"/>
      <c r="HL29" s="27"/>
      <c r="HM29" s="27"/>
      <c r="HN29" s="27"/>
      <c r="HO29" s="27"/>
      <c r="HP29" s="27"/>
      <c r="HQ29" s="27"/>
      <c r="HR29" s="27"/>
      <c r="HS29" s="27"/>
      <c r="HT29" s="27"/>
      <c r="HU29" s="27"/>
      <c r="HV29" s="27"/>
      <c r="HW29" s="27"/>
      <c r="HX29" s="27"/>
      <c r="HY29" s="27"/>
      <c r="HZ29" s="27"/>
      <c r="IA29" s="27"/>
      <c r="IB29" s="27"/>
      <c r="IC29" s="27"/>
      <c r="ID29" s="27"/>
      <c r="IE29" s="27"/>
      <c r="IF29" s="27"/>
      <c r="IG29" s="27"/>
      <c r="IH29" s="27"/>
      <c r="II29" s="27"/>
      <c r="IJ29" s="27"/>
      <c r="IK29" s="27"/>
    </row>
    <row r="30" spans="1:245" ht="11.1" customHeight="1" x14ac:dyDescent="0.2">
      <c r="A30" s="26" t="s">
        <v>99</v>
      </c>
      <c r="B30" s="46">
        <v>397639</v>
      </c>
      <c r="C30" s="46">
        <v>6050194</v>
      </c>
      <c r="D30" s="3">
        <v>35000</v>
      </c>
      <c r="E30" s="3">
        <v>285</v>
      </c>
      <c r="F30" s="3">
        <v>14.4</v>
      </c>
      <c r="G30" s="3">
        <v>437</v>
      </c>
      <c r="H30" s="4">
        <v>36.1</v>
      </c>
      <c r="I30" s="3">
        <v>6.34</v>
      </c>
      <c r="J30" s="4">
        <v>66.099999999999994</v>
      </c>
      <c r="K30" s="5">
        <v>0.748</v>
      </c>
      <c r="L30" s="4">
        <v>-0.5</v>
      </c>
      <c r="M30" s="4">
        <v>1.1100000000000001</v>
      </c>
      <c r="N30" s="6">
        <v>0.26100000000000001</v>
      </c>
      <c r="O30" s="6">
        <v>-5.0000000000000001E-3</v>
      </c>
      <c r="P30" s="4">
        <v>-0.1</v>
      </c>
      <c r="Q30" s="5">
        <v>0.74199999999999999</v>
      </c>
      <c r="R30" s="5">
        <v>6.47</v>
      </c>
      <c r="S30" s="4">
        <v>4.08</v>
      </c>
      <c r="T30" s="4">
        <v>3.23</v>
      </c>
      <c r="U30" s="4">
        <v>14.3</v>
      </c>
      <c r="V30" s="3">
        <v>31</v>
      </c>
      <c r="W30" s="4">
        <v>-0.1</v>
      </c>
      <c r="X30" s="4">
        <v>1.3</v>
      </c>
      <c r="Y30" s="5">
        <v>0.42799999999999999</v>
      </c>
      <c r="Z30" s="4">
        <v>-0.1</v>
      </c>
      <c r="AA30" s="4">
        <v>1.26</v>
      </c>
      <c r="AB30" s="5">
        <v>-0.01</v>
      </c>
      <c r="AC30" s="4">
        <v>0.47</v>
      </c>
      <c r="AD30" s="6">
        <v>0.28799999999999998</v>
      </c>
      <c r="AE30" s="4">
        <v>-0.5</v>
      </c>
      <c r="AF30" s="3">
        <v>208</v>
      </c>
      <c r="AG30" s="3">
        <v>-3</v>
      </c>
      <c r="AH30" s="5">
        <v>0.51600000000000001</v>
      </c>
      <c r="AI30" s="4">
        <v>1.76</v>
      </c>
      <c r="AJ30" s="4">
        <v>0.56799999999999995</v>
      </c>
      <c r="AK30" s="5">
        <v>6.8000000000000005E-2</v>
      </c>
      <c r="AL30" s="5">
        <v>5.8999999999999997E-2</v>
      </c>
      <c r="AM30" s="5">
        <v>0.39800000000000002</v>
      </c>
      <c r="AN30" s="5">
        <v>0.94599999999999995</v>
      </c>
      <c r="AO30" s="5">
        <v>0.127</v>
      </c>
      <c r="AP30" s="5">
        <v>0.501</v>
      </c>
      <c r="AQ30" s="5">
        <v>8.5999999999999993E-2</v>
      </c>
      <c r="AR30" s="5">
        <v>0.17399999999999999</v>
      </c>
      <c r="AS30" s="5">
        <v>0.13200000000000001</v>
      </c>
      <c r="AT30" s="5">
        <v>2.3E-2</v>
      </c>
      <c r="AU30" s="5">
        <v>0.114</v>
      </c>
      <c r="AV30" s="5">
        <v>2.1999999999999999E-2</v>
      </c>
      <c r="AW30" s="5">
        <v>5.1999999999999998E-2</v>
      </c>
      <c r="AX30" s="5">
        <v>-0.01</v>
      </c>
      <c r="AY30" s="5">
        <v>3.5000000000000003E-2</v>
      </c>
      <c r="AZ30" s="5">
        <v>-0.01</v>
      </c>
      <c r="BA30" s="4">
        <v>69.7</v>
      </c>
      <c r="BB30" s="4">
        <v>-0.1</v>
      </c>
      <c r="BC30" s="3">
        <v>-10</v>
      </c>
      <c r="BD30" s="3">
        <v>2860</v>
      </c>
      <c r="BE30" s="4">
        <v>15.6</v>
      </c>
      <c r="BF30" s="3">
        <v>2130</v>
      </c>
      <c r="BG30" s="5">
        <v>1.1499999999999999</v>
      </c>
      <c r="BH30" s="3">
        <v>565</v>
      </c>
      <c r="BI30" s="4">
        <v>-0.5</v>
      </c>
      <c r="BJ30" s="4">
        <v>-0.5</v>
      </c>
      <c r="BK30" s="4">
        <v>-0.5</v>
      </c>
      <c r="BL30" s="4">
        <v>-0.5</v>
      </c>
      <c r="BM30" s="7"/>
    </row>
    <row r="31" spans="1:245" ht="11.1" customHeight="1" x14ac:dyDescent="0.2">
      <c r="A31" s="26" t="s">
        <v>100</v>
      </c>
      <c r="B31" s="46">
        <v>397639</v>
      </c>
      <c r="C31" s="46">
        <v>6050194</v>
      </c>
      <c r="D31" s="3">
        <v>35600</v>
      </c>
      <c r="E31" s="3">
        <v>322</v>
      </c>
      <c r="F31" s="3">
        <v>12.3</v>
      </c>
      <c r="G31" s="3">
        <v>916</v>
      </c>
      <c r="H31" s="4">
        <v>42.2</v>
      </c>
      <c r="I31" s="3">
        <v>12.8</v>
      </c>
      <c r="J31" s="4">
        <v>65.900000000000006</v>
      </c>
      <c r="K31" s="5">
        <v>1.81</v>
      </c>
      <c r="L31" s="4">
        <v>-0.5</v>
      </c>
      <c r="M31" s="4">
        <v>3.56</v>
      </c>
      <c r="N31" s="6">
        <v>0.34599999999999997</v>
      </c>
      <c r="O31" s="6">
        <v>-5.0000000000000001E-3</v>
      </c>
      <c r="P31" s="4">
        <v>-0.1</v>
      </c>
      <c r="Q31" s="5">
        <v>1.1599999999999999</v>
      </c>
      <c r="R31" s="5">
        <v>8.39</v>
      </c>
      <c r="S31" s="4">
        <v>13.7</v>
      </c>
      <c r="T31" s="4">
        <v>30.6</v>
      </c>
      <c r="U31" s="4">
        <v>33</v>
      </c>
      <c r="V31" s="3">
        <v>321</v>
      </c>
      <c r="W31" s="4">
        <v>-0.1</v>
      </c>
      <c r="X31" s="4">
        <v>-0.3</v>
      </c>
      <c r="Y31" s="5">
        <v>2.5099999999999998</v>
      </c>
      <c r="Z31" s="4">
        <v>-0.1</v>
      </c>
      <c r="AA31" s="4">
        <v>1.69</v>
      </c>
      <c r="AB31" s="5">
        <v>-0.01</v>
      </c>
      <c r="AC31" s="4">
        <v>0.96699999999999997</v>
      </c>
      <c r="AD31" s="6">
        <v>0.45</v>
      </c>
      <c r="AE31" s="4">
        <v>-0.5</v>
      </c>
      <c r="AF31" s="3">
        <v>312</v>
      </c>
      <c r="AG31" s="3">
        <v>-3</v>
      </c>
      <c r="AH31" s="5">
        <v>1.1599999999999999</v>
      </c>
      <c r="AI31" s="4">
        <v>8.19</v>
      </c>
      <c r="AJ31" s="4">
        <v>2.62</v>
      </c>
      <c r="AK31" s="5">
        <v>0.183</v>
      </c>
      <c r="AL31" s="5">
        <v>0.151</v>
      </c>
      <c r="AM31" s="5">
        <v>1.42</v>
      </c>
      <c r="AN31" s="5">
        <v>3</v>
      </c>
      <c r="AO31" s="5">
        <v>0.374</v>
      </c>
      <c r="AP31" s="5">
        <v>1.44</v>
      </c>
      <c r="AQ31" s="5">
        <v>0.26300000000000001</v>
      </c>
      <c r="AR31" s="5">
        <v>0.30599999999999999</v>
      </c>
      <c r="AS31" s="5">
        <v>0.23400000000000001</v>
      </c>
      <c r="AT31" s="5">
        <v>4.7E-2</v>
      </c>
      <c r="AU31" s="5">
        <v>0.20599999999999999</v>
      </c>
      <c r="AV31" s="5">
        <v>3.7999999999999999E-2</v>
      </c>
      <c r="AW31" s="5">
        <v>0.107</v>
      </c>
      <c r="AX31" s="5">
        <v>2.7E-2</v>
      </c>
      <c r="AY31" s="5">
        <v>0.14699999999999999</v>
      </c>
      <c r="AZ31" s="5">
        <v>3.3000000000000002E-2</v>
      </c>
      <c r="BA31" s="3">
        <v>109</v>
      </c>
      <c r="BB31" s="4">
        <v>-0.1</v>
      </c>
      <c r="BC31" s="3">
        <v>13.6</v>
      </c>
      <c r="BD31" s="3">
        <v>5610</v>
      </c>
      <c r="BE31" s="4">
        <v>13.6</v>
      </c>
      <c r="BF31" s="3">
        <v>3350</v>
      </c>
      <c r="BG31" s="5">
        <v>0.11600000000000001</v>
      </c>
      <c r="BH31" s="3">
        <v>1040</v>
      </c>
      <c r="BI31" s="4">
        <v>-0.5</v>
      </c>
      <c r="BJ31" s="4">
        <v>-0.5</v>
      </c>
      <c r="BK31" s="4">
        <v>-0.5</v>
      </c>
      <c r="BL31" s="4">
        <v>-0.5</v>
      </c>
      <c r="BM31" s="7"/>
    </row>
    <row r="32" spans="1:245" ht="11.1" customHeight="1" x14ac:dyDescent="0.2">
      <c r="A32" s="26" t="s">
        <v>101</v>
      </c>
      <c r="B32" s="46">
        <v>397639</v>
      </c>
      <c r="C32" s="46">
        <v>6050194</v>
      </c>
      <c r="D32" s="3">
        <v>32500</v>
      </c>
      <c r="E32" s="3">
        <v>242</v>
      </c>
      <c r="F32" s="3">
        <v>8.69</v>
      </c>
      <c r="G32" s="3">
        <v>4430</v>
      </c>
      <c r="H32" s="4">
        <v>99.6</v>
      </c>
      <c r="I32" s="3">
        <v>37.6</v>
      </c>
      <c r="J32" s="4">
        <v>63.6</v>
      </c>
      <c r="K32" s="5">
        <v>4.71</v>
      </c>
      <c r="L32" s="4">
        <v>-0.5</v>
      </c>
      <c r="M32" s="4">
        <v>8.85</v>
      </c>
      <c r="N32" s="6">
        <v>0.29599999999999999</v>
      </c>
      <c r="O32" s="6">
        <v>-5.0000000000000001E-3</v>
      </c>
      <c r="P32" s="4">
        <v>-0.1</v>
      </c>
      <c r="Q32" s="5">
        <v>2.3199999999999998</v>
      </c>
      <c r="R32" s="5">
        <v>4.18</v>
      </c>
      <c r="S32" s="4">
        <v>24</v>
      </c>
      <c r="T32" s="4">
        <v>52.5</v>
      </c>
      <c r="U32" s="4">
        <v>56.5</v>
      </c>
      <c r="V32" s="3">
        <v>162</v>
      </c>
      <c r="W32" s="4">
        <v>-0.1</v>
      </c>
      <c r="X32" s="4">
        <v>1.62</v>
      </c>
      <c r="Y32" s="5">
        <v>8.58</v>
      </c>
      <c r="Z32" s="4">
        <v>-0.1</v>
      </c>
      <c r="AA32" s="4">
        <v>1.1100000000000001</v>
      </c>
      <c r="AB32" s="5">
        <v>-0.01</v>
      </c>
      <c r="AC32" s="4">
        <v>0.91400000000000003</v>
      </c>
      <c r="AD32" s="6">
        <v>0.68100000000000005</v>
      </c>
      <c r="AE32" s="4">
        <v>-0.5</v>
      </c>
      <c r="AF32" s="3">
        <v>611</v>
      </c>
      <c r="AG32" s="3">
        <v>-3</v>
      </c>
      <c r="AH32" s="5">
        <v>3.87</v>
      </c>
      <c r="AI32" s="4">
        <v>32.5</v>
      </c>
      <c r="AJ32" s="4">
        <v>7.6</v>
      </c>
      <c r="AK32" s="5">
        <v>0.71099999999999997</v>
      </c>
      <c r="AL32" s="5">
        <v>0.39600000000000002</v>
      </c>
      <c r="AM32" s="5">
        <v>6.81</v>
      </c>
      <c r="AN32" s="4">
        <v>15</v>
      </c>
      <c r="AO32" s="5">
        <v>1.62</v>
      </c>
      <c r="AP32" s="5">
        <v>6.39</v>
      </c>
      <c r="AQ32" s="5">
        <v>1.01</v>
      </c>
      <c r="AR32" s="5">
        <v>0.33100000000000002</v>
      </c>
      <c r="AS32" s="5">
        <v>0.89600000000000002</v>
      </c>
      <c r="AT32" s="5">
        <v>0.13600000000000001</v>
      </c>
      <c r="AU32" s="5">
        <v>0.64</v>
      </c>
      <c r="AV32" s="5">
        <v>0.125</v>
      </c>
      <c r="AW32" s="5">
        <v>0.36399999999999999</v>
      </c>
      <c r="AX32" s="5">
        <v>5.2999999999999999E-2</v>
      </c>
      <c r="AY32" s="5">
        <v>0.44400000000000001</v>
      </c>
      <c r="AZ32" s="5">
        <v>6.3E-2</v>
      </c>
      <c r="BA32" s="3">
        <v>182</v>
      </c>
      <c r="BB32" s="4">
        <v>0.71899999999999997</v>
      </c>
      <c r="BC32" s="3">
        <v>-10</v>
      </c>
      <c r="BD32" s="3">
        <v>3710</v>
      </c>
      <c r="BE32" s="4">
        <v>15.7</v>
      </c>
      <c r="BF32" s="3">
        <v>2330</v>
      </c>
      <c r="BG32" s="5">
        <v>8.3000000000000004E-2</v>
      </c>
      <c r="BH32" s="3">
        <v>926</v>
      </c>
      <c r="BI32" s="4">
        <v>-0.5</v>
      </c>
      <c r="BJ32" s="4">
        <v>-0.5</v>
      </c>
      <c r="BK32" s="4">
        <v>-0.5</v>
      </c>
      <c r="BL32" s="4">
        <v>-0.5</v>
      </c>
      <c r="BM32" s="7"/>
    </row>
    <row r="33" spans="1:245" ht="11.1" customHeight="1" x14ac:dyDescent="0.2">
      <c r="A33" s="26" t="s">
        <v>102</v>
      </c>
      <c r="B33" s="46">
        <v>397657</v>
      </c>
      <c r="C33" s="46">
        <v>6050219</v>
      </c>
      <c r="D33" s="3">
        <v>34400</v>
      </c>
      <c r="E33" s="3">
        <v>343</v>
      </c>
      <c r="F33" s="3">
        <v>19.600000000000001</v>
      </c>
      <c r="G33" s="3">
        <v>380</v>
      </c>
      <c r="H33" s="4">
        <v>41.7</v>
      </c>
      <c r="I33" s="3">
        <v>5.04</v>
      </c>
      <c r="J33" s="4">
        <v>58.5</v>
      </c>
      <c r="K33" s="5">
        <v>0.81899999999999995</v>
      </c>
      <c r="L33" s="4">
        <v>-0.5</v>
      </c>
      <c r="M33" s="4">
        <v>1.27</v>
      </c>
      <c r="N33" s="6">
        <v>0.30399999999999999</v>
      </c>
      <c r="O33" s="6">
        <v>-5.0000000000000001E-3</v>
      </c>
      <c r="P33" s="4">
        <v>-0.1</v>
      </c>
      <c r="Q33" s="5">
        <v>0.70799999999999996</v>
      </c>
      <c r="R33" s="5">
        <v>6.76</v>
      </c>
      <c r="S33" s="4">
        <v>7.12</v>
      </c>
      <c r="T33" s="4">
        <v>11</v>
      </c>
      <c r="U33" s="4">
        <v>17.2</v>
      </c>
      <c r="V33" s="3">
        <v>144</v>
      </c>
      <c r="W33" s="4">
        <v>-0.1</v>
      </c>
      <c r="X33" s="4">
        <v>1.43</v>
      </c>
      <c r="Y33" s="5">
        <v>0.48899999999999999</v>
      </c>
      <c r="Z33" s="4">
        <v>-0.1</v>
      </c>
      <c r="AA33" s="4">
        <v>0.88400000000000001</v>
      </c>
      <c r="AB33" s="5">
        <v>-0.01</v>
      </c>
      <c r="AC33" s="4">
        <v>0.69599999999999995</v>
      </c>
      <c r="AD33" s="6">
        <v>0.42199999999999999</v>
      </c>
      <c r="AE33" s="4">
        <v>-0.5</v>
      </c>
      <c r="AF33" s="3">
        <v>204</v>
      </c>
      <c r="AG33" s="3">
        <v>-3</v>
      </c>
      <c r="AH33" s="5">
        <v>0.63900000000000001</v>
      </c>
      <c r="AI33" s="4">
        <v>2.25</v>
      </c>
      <c r="AJ33" s="4">
        <v>0.73699999999999999</v>
      </c>
      <c r="AK33" s="5">
        <v>6.5000000000000002E-2</v>
      </c>
      <c r="AL33" s="5">
        <v>7.2999999999999995E-2</v>
      </c>
      <c r="AM33" s="5">
        <v>1</v>
      </c>
      <c r="AN33" s="5">
        <v>1.77</v>
      </c>
      <c r="AO33" s="5">
        <v>0.222</v>
      </c>
      <c r="AP33" s="5">
        <v>0.77900000000000003</v>
      </c>
      <c r="AQ33" s="5">
        <v>0.16400000000000001</v>
      </c>
      <c r="AR33" s="5">
        <v>0.14499999999999999</v>
      </c>
      <c r="AS33" s="5">
        <v>0.122</v>
      </c>
      <c r="AT33" s="5">
        <v>2.4E-2</v>
      </c>
      <c r="AU33" s="5">
        <v>0.14499999999999999</v>
      </c>
      <c r="AV33" s="5">
        <v>2.7E-2</v>
      </c>
      <c r="AW33" s="5">
        <v>8.1000000000000003E-2</v>
      </c>
      <c r="AX33" s="5">
        <v>1.7999999999999999E-2</v>
      </c>
      <c r="AY33" s="5">
        <v>8.5999999999999993E-2</v>
      </c>
      <c r="AZ33" s="5">
        <v>1.2E-2</v>
      </c>
      <c r="BA33" s="4">
        <v>71.900000000000006</v>
      </c>
      <c r="BB33" s="4">
        <v>0.318</v>
      </c>
      <c r="BC33" s="3">
        <v>-10</v>
      </c>
      <c r="BD33" s="3">
        <v>2520</v>
      </c>
      <c r="BE33" s="4">
        <v>17</v>
      </c>
      <c r="BF33" s="3">
        <v>2660</v>
      </c>
      <c r="BG33" s="5">
        <v>2.17</v>
      </c>
      <c r="BH33" s="3">
        <v>604</v>
      </c>
      <c r="BI33" s="4">
        <v>-0.5</v>
      </c>
      <c r="BJ33" s="4">
        <v>-0.5</v>
      </c>
      <c r="BK33" s="4">
        <v>-0.5</v>
      </c>
      <c r="BL33" s="4">
        <v>-0.5</v>
      </c>
      <c r="BM33" s="7"/>
    </row>
    <row r="34" spans="1:245" ht="11.1" customHeight="1" x14ac:dyDescent="0.2">
      <c r="A34" s="26" t="s">
        <v>103</v>
      </c>
      <c r="B34" s="46">
        <v>397657</v>
      </c>
      <c r="C34" s="46">
        <v>6050219</v>
      </c>
      <c r="D34" s="3">
        <v>32200</v>
      </c>
      <c r="E34" s="3">
        <v>361</v>
      </c>
      <c r="F34" s="3">
        <v>22.3</v>
      </c>
      <c r="G34" s="3">
        <v>448</v>
      </c>
      <c r="H34" s="4">
        <v>32.200000000000003</v>
      </c>
      <c r="I34" s="3">
        <v>6.32</v>
      </c>
      <c r="J34" s="4">
        <v>87.7</v>
      </c>
      <c r="K34" s="5">
        <v>1.67</v>
      </c>
      <c r="L34" s="4">
        <v>-0.5</v>
      </c>
      <c r="M34" s="4">
        <v>1.99</v>
      </c>
      <c r="N34" s="6">
        <v>0.27600000000000002</v>
      </c>
      <c r="O34" s="6">
        <v>-5.0000000000000001E-3</v>
      </c>
      <c r="P34" s="4">
        <v>-0.1</v>
      </c>
      <c r="Q34" s="5">
        <v>0.56200000000000006</v>
      </c>
      <c r="R34" s="4">
        <v>10.5</v>
      </c>
      <c r="S34" s="4">
        <v>5.53</v>
      </c>
      <c r="T34" s="4">
        <v>10.3</v>
      </c>
      <c r="U34" s="4">
        <v>23</v>
      </c>
      <c r="V34" s="3">
        <v>202</v>
      </c>
      <c r="W34" s="4">
        <v>-0.1</v>
      </c>
      <c r="X34" s="4">
        <v>0.72099999999999997</v>
      </c>
      <c r="Y34" s="5">
        <v>0.70499999999999996</v>
      </c>
      <c r="Z34" s="4">
        <v>-0.1</v>
      </c>
      <c r="AA34" s="4">
        <v>0.61399999999999999</v>
      </c>
      <c r="AB34" s="5">
        <v>-0.01</v>
      </c>
      <c r="AC34" s="4">
        <v>0.60399999999999998</v>
      </c>
      <c r="AD34" s="6">
        <v>0.40100000000000002</v>
      </c>
      <c r="AE34" s="4">
        <v>-0.5</v>
      </c>
      <c r="AF34" s="3">
        <v>150</v>
      </c>
      <c r="AG34" s="3">
        <v>-3</v>
      </c>
      <c r="AH34" s="5">
        <v>0.56999999999999995</v>
      </c>
      <c r="AI34" s="4">
        <v>2.52</v>
      </c>
      <c r="AJ34" s="4">
        <v>0.89900000000000002</v>
      </c>
      <c r="AK34" s="5">
        <v>8.7999999999999995E-2</v>
      </c>
      <c r="AL34" s="5">
        <v>7.8E-2</v>
      </c>
      <c r="AM34" s="5">
        <v>0.52800000000000002</v>
      </c>
      <c r="AN34" s="5">
        <v>0.998</v>
      </c>
      <c r="AO34" s="5">
        <v>0.16400000000000001</v>
      </c>
      <c r="AP34" s="5">
        <v>0.69099999999999995</v>
      </c>
      <c r="AQ34" s="5">
        <v>0.13900000000000001</v>
      </c>
      <c r="AR34" s="5">
        <v>0.21299999999999999</v>
      </c>
      <c r="AS34" s="5">
        <v>6.7000000000000004E-2</v>
      </c>
      <c r="AT34" s="5">
        <v>1.7999999999999999E-2</v>
      </c>
      <c r="AU34" s="5">
        <v>0.112</v>
      </c>
      <c r="AV34" s="5">
        <v>2.5999999999999999E-2</v>
      </c>
      <c r="AW34" s="5">
        <v>6.6000000000000003E-2</v>
      </c>
      <c r="AX34" s="5">
        <v>-0.01</v>
      </c>
      <c r="AY34" s="5">
        <v>9.0999999999999998E-2</v>
      </c>
      <c r="AZ34" s="5">
        <v>1.7999999999999999E-2</v>
      </c>
      <c r="BA34" s="4">
        <v>83.6</v>
      </c>
      <c r="BB34" s="4">
        <v>-0.1</v>
      </c>
      <c r="BC34" s="3">
        <v>-10</v>
      </c>
      <c r="BD34" s="3">
        <v>3460</v>
      </c>
      <c r="BE34" s="4">
        <v>17.600000000000001</v>
      </c>
      <c r="BF34" s="3">
        <v>2670</v>
      </c>
      <c r="BG34" s="5">
        <v>1.81</v>
      </c>
      <c r="BH34" s="3">
        <v>783</v>
      </c>
      <c r="BI34" s="4">
        <v>-0.5</v>
      </c>
      <c r="BJ34" s="4">
        <v>-0.5</v>
      </c>
      <c r="BK34" s="4">
        <v>-0.5</v>
      </c>
      <c r="BL34" s="4">
        <v>-0.5</v>
      </c>
      <c r="BM34" s="7"/>
    </row>
    <row r="35" spans="1:245" ht="11.1" customHeight="1" x14ac:dyDescent="0.2">
      <c r="A35" s="26" t="s">
        <v>104</v>
      </c>
      <c r="B35" s="46">
        <v>397657</v>
      </c>
      <c r="C35" s="46">
        <v>6050219</v>
      </c>
      <c r="D35" s="3">
        <v>39300</v>
      </c>
      <c r="E35" s="3">
        <v>569</v>
      </c>
      <c r="F35" s="3">
        <v>24.9</v>
      </c>
      <c r="G35" s="3">
        <v>1610</v>
      </c>
      <c r="H35" s="3">
        <v>167</v>
      </c>
      <c r="I35" s="3">
        <v>20.100000000000001</v>
      </c>
      <c r="J35" s="3">
        <v>145</v>
      </c>
      <c r="K35" s="5">
        <v>4.5999999999999996</v>
      </c>
      <c r="L35" s="4">
        <v>-0.5</v>
      </c>
      <c r="M35" s="4">
        <v>9.15</v>
      </c>
      <c r="N35" s="6">
        <v>0.55600000000000005</v>
      </c>
      <c r="O35" s="6">
        <v>-5.0000000000000001E-3</v>
      </c>
      <c r="P35" s="4">
        <v>-0.1</v>
      </c>
      <c r="Q35" s="5">
        <v>0.82899999999999996</v>
      </c>
      <c r="R35" s="4">
        <v>24.8</v>
      </c>
      <c r="S35" s="4">
        <v>28.9</v>
      </c>
      <c r="T35" s="4">
        <v>38.4</v>
      </c>
      <c r="U35" s="4">
        <v>57.7</v>
      </c>
      <c r="V35" s="3">
        <v>750</v>
      </c>
      <c r="W35" s="4">
        <v>-0.1</v>
      </c>
      <c r="X35" s="4">
        <v>1.27</v>
      </c>
      <c r="Y35" s="5">
        <v>7.59</v>
      </c>
      <c r="Z35" s="4">
        <v>-0.1</v>
      </c>
      <c r="AA35" s="4">
        <v>1.84</v>
      </c>
      <c r="AB35" s="5">
        <v>-0.01</v>
      </c>
      <c r="AC35" s="4">
        <v>0.57399999999999995</v>
      </c>
      <c r="AD35" s="6">
        <v>0.86799999999999999</v>
      </c>
      <c r="AE35" s="4">
        <v>-0.5</v>
      </c>
      <c r="AF35" s="3">
        <v>394</v>
      </c>
      <c r="AG35" s="3">
        <v>-3</v>
      </c>
      <c r="AH35" s="5">
        <v>2.5299999999999998</v>
      </c>
      <c r="AI35" s="4">
        <v>13.5</v>
      </c>
      <c r="AJ35" s="4">
        <v>2.94</v>
      </c>
      <c r="AK35" s="5">
        <v>0.27900000000000003</v>
      </c>
      <c r="AL35" s="5">
        <v>0.1</v>
      </c>
      <c r="AM35" s="5">
        <v>2.64</v>
      </c>
      <c r="AN35" s="5">
        <v>4.7699999999999996</v>
      </c>
      <c r="AO35" s="5">
        <v>0.63200000000000001</v>
      </c>
      <c r="AP35" s="5">
        <v>2.2599999999999998</v>
      </c>
      <c r="AQ35" s="5">
        <v>0.38500000000000001</v>
      </c>
      <c r="AR35" s="5">
        <v>0.33900000000000002</v>
      </c>
      <c r="AS35" s="5">
        <v>0.35099999999999998</v>
      </c>
      <c r="AT35" s="5">
        <v>7.5999999999999998E-2</v>
      </c>
      <c r="AU35" s="5">
        <v>0.34499999999999997</v>
      </c>
      <c r="AV35" s="5">
        <v>7.5999999999999998E-2</v>
      </c>
      <c r="AW35" s="5">
        <v>0.20499999999999999</v>
      </c>
      <c r="AX35" s="5">
        <v>4.2999999999999997E-2</v>
      </c>
      <c r="AY35" s="5">
        <v>0.21</v>
      </c>
      <c r="AZ35" s="5">
        <v>4.9000000000000002E-2</v>
      </c>
      <c r="BA35" s="3">
        <v>123</v>
      </c>
      <c r="BB35" s="4">
        <v>0.33900000000000002</v>
      </c>
      <c r="BC35" s="3">
        <v>13.5</v>
      </c>
      <c r="BD35" s="3">
        <v>6760</v>
      </c>
      <c r="BE35" s="4">
        <v>25.5</v>
      </c>
      <c r="BF35" s="3">
        <v>4980</v>
      </c>
      <c r="BG35" s="5">
        <v>0.29699999999999999</v>
      </c>
      <c r="BH35" s="3">
        <v>1200</v>
      </c>
      <c r="BI35" s="4">
        <v>-0.5</v>
      </c>
      <c r="BJ35" s="4">
        <v>-0.5</v>
      </c>
      <c r="BK35" s="4">
        <v>-0.5</v>
      </c>
      <c r="BL35" s="4">
        <v>-0.5</v>
      </c>
      <c r="BM35" s="7"/>
    </row>
    <row r="36" spans="1:245" ht="11.1" customHeight="1" x14ac:dyDescent="0.2">
      <c r="A36" s="26" t="s">
        <v>105</v>
      </c>
      <c r="B36" s="46">
        <v>397682</v>
      </c>
      <c r="C36" s="46">
        <v>6050251</v>
      </c>
      <c r="D36" s="3">
        <v>24000</v>
      </c>
      <c r="E36" s="3">
        <v>260</v>
      </c>
      <c r="F36" s="3">
        <v>11.7</v>
      </c>
      <c r="G36" s="3">
        <v>382</v>
      </c>
      <c r="H36" s="4">
        <v>17.399999999999999</v>
      </c>
      <c r="I36" s="3">
        <v>6.73</v>
      </c>
      <c r="J36" s="4">
        <v>44.5</v>
      </c>
      <c r="K36" s="5">
        <v>1.01</v>
      </c>
      <c r="L36" s="4">
        <v>-0.5</v>
      </c>
      <c r="M36" s="4">
        <v>0.68</v>
      </c>
      <c r="N36" s="6">
        <v>0.154</v>
      </c>
      <c r="O36" s="6">
        <v>-5.0000000000000001E-3</v>
      </c>
      <c r="P36" s="4">
        <v>-0.1</v>
      </c>
      <c r="Q36" s="5">
        <v>0.46100000000000002</v>
      </c>
      <c r="R36" s="5">
        <v>3.63</v>
      </c>
      <c r="S36" s="4">
        <v>4.03</v>
      </c>
      <c r="T36" s="4">
        <v>5.35</v>
      </c>
      <c r="U36" s="4">
        <v>7.74</v>
      </c>
      <c r="V36" s="3">
        <v>-5</v>
      </c>
      <c r="W36" s="4">
        <v>-0.1</v>
      </c>
      <c r="X36" s="4">
        <v>1.35</v>
      </c>
      <c r="Y36" s="5">
        <v>0.23400000000000001</v>
      </c>
      <c r="Z36" s="4">
        <v>-0.1</v>
      </c>
      <c r="AA36" s="4">
        <v>0.56999999999999995</v>
      </c>
      <c r="AB36" s="5">
        <v>-0.01</v>
      </c>
      <c r="AC36" s="4">
        <v>0.67500000000000004</v>
      </c>
      <c r="AD36" s="6">
        <v>0.127</v>
      </c>
      <c r="AE36" s="4">
        <v>-0.5</v>
      </c>
      <c r="AF36" s="3">
        <v>100</v>
      </c>
      <c r="AG36" s="3">
        <v>-3</v>
      </c>
      <c r="AH36" s="5">
        <v>0.442</v>
      </c>
      <c r="AI36" s="4">
        <v>2.5499999999999998</v>
      </c>
      <c r="AJ36" s="4">
        <v>0.52300000000000002</v>
      </c>
      <c r="AK36" s="5">
        <v>8.5999999999999993E-2</v>
      </c>
      <c r="AL36" s="5">
        <v>3.5000000000000003E-2</v>
      </c>
      <c r="AM36" s="5">
        <v>0.53200000000000003</v>
      </c>
      <c r="AN36" s="5">
        <v>1.05</v>
      </c>
      <c r="AO36" s="5">
        <v>0.13200000000000001</v>
      </c>
      <c r="AP36" s="5">
        <v>0.495</v>
      </c>
      <c r="AQ36" s="5">
        <v>0.14199999999999999</v>
      </c>
      <c r="AR36" s="5">
        <v>0.10100000000000001</v>
      </c>
      <c r="AS36" s="5">
        <v>5.1999999999999998E-2</v>
      </c>
      <c r="AT36" s="5">
        <v>1.9E-2</v>
      </c>
      <c r="AU36" s="5">
        <v>0.11899999999999999</v>
      </c>
      <c r="AV36" s="5">
        <v>1.6E-2</v>
      </c>
      <c r="AW36" s="5">
        <v>0.06</v>
      </c>
      <c r="AX36" s="5">
        <v>-0.01</v>
      </c>
      <c r="AY36" s="5">
        <v>5.3999999999999999E-2</v>
      </c>
      <c r="AZ36" s="5">
        <v>-0.01</v>
      </c>
      <c r="BA36" s="4">
        <v>43.8</v>
      </c>
      <c r="BB36" s="4">
        <v>-0.1</v>
      </c>
      <c r="BC36" s="3">
        <v>-10</v>
      </c>
      <c r="BD36" s="3">
        <v>1020</v>
      </c>
      <c r="BE36" s="4">
        <v>7.14</v>
      </c>
      <c r="BF36" s="3">
        <v>1430</v>
      </c>
      <c r="BG36" s="5">
        <v>0.315</v>
      </c>
      <c r="BH36" s="3">
        <v>240</v>
      </c>
      <c r="BI36" s="4">
        <v>-0.5</v>
      </c>
      <c r="BJ36" s="4">
        <v>-0.5</v>
      </c>
      <c r="BK36" s="4">
        <v>-0.5</v>
      </c>
      <c r="BL36" s="4">
        <v>-0.5</v>
      </c>
      <c r="BM36" s="7"/>
    </row>
    <row r="37" spans="1:245" ht="11.1" customHeight="1" x14ac:dyDescent="0.2">
      <c r="A37" s="26" t="s">
        <v>106</v>
      </c>
      <c r="B37" s="46">
        <v>397682</v>
      </c>
      <c r="C37" s="46">
        <v>6050251</v>
      </c>
      <c r="D37" s="3">
        <v>27100</v>
      </c>
      <c r="E37" s="3">
        <v>436</v>
      </c>
      <c r="F37" s="3">
        <v>15.2</v>
      </c>
      <c r="G37" s="3">
        <v>971</v>
      </c>
      <c r="H37" s="3">
        <v>127</v>
      </c>
      <c r="I37" s="3">
        <v>6.48</v>
      </c>
      <c r="J37" s="4">
        <v>67.7</v>
      </c>
      <c r="K37" s="5">
        <v>1.36</v>
      </c>
      <c r="L37" s="4">
        <v>-0.5</v>
      </c>
      <c r="M37" s="4">
        <v>3.69</v>
      </c>
      <c r="N37" s="6">
        <v>0.249</v>
      </c>
      <c r="O37" s="6">
        <v>-5.0000000000000001E-3</v>
      </c>
      <c r="P37" s="4">
        <v>-0.1</v>
      </c>
      <c r="Q37" s="5">
        <v>1.31</v>
      </c>
      <c r="R37" s="4">
        <v>17</v>
      </c>
      <c r="S37" s="4">
        <v>5.76</v>
      </c>
      <c r="T37" s="4">
        <v>21.4</v>
      </c>
      <c r="U37" s="4">
        <v>23.9</v>
      </c>
      <c r="V37" s="3">
        <v>49.1</v>
      </c>
      <c r="W37" s="4">
        <v>-0.1</v>
      </c>
      <c r="X37" s="4">
        <v>1.63</v>
      </c>
      <c r="Y37" s="5">
        <v>1.51</v>
      </c>
      <c r="Z37" s="4">
        <v>-0.1</v>
      </c>
      <c r="AA37" s="4">
        <v>1.19</v>
      </c>
      <c r="AB37" s="5">
        <v>-0.01</v>
      </c>
      <c r="AC37" s="4">
        <v>0.57299999999999995</v>
      </c>
      <c r="AD37" s="6">
        <v>0.67400000000000004</v>
      </c>
      <c r="AE37" s="4">
        <v>-0.5</v>
      </c>
      <c r="AF37" s="3">
        <v>189</v>
      </c>
      <c r="AG37" s="3">
        <v>-3</v>
      </c>
      <c r="AH37" s="5">
        <v>1.84</v>
      </c>
      <c r="AI37" s="4">
        <v>11.2</v>
      </c>
      <c r="AJ37" s="4">
        <v>1.73</v>
      </c>
      <c r="AK37" s="5">
        <v>0.26100000000000001</v>
      </c>
      <c r="AL37" s="5">
        <v>9.0999999999999998E-2</v>
      </c>
      <c r="AM37" s="5">
        <v>1.38</v>
      </c>
      <c r="AN37" s="5">
        <v>2.7</v>
      </c>
      <c r="AO37" s="5">
        <v>0.41199999999999998</v>
      </c>
      <c r="AP37" s="5">
        <v>1.75</v>
      </c>
      <c r="AQ37" s="5">
        <v>0.248</v>
      </c>
      <c r="AR37" s="5">
        <v>0.14299999999999999</v>
      </c>
      <c r="AS37" s="5">
        <v>0.26500000000000001</v>
      </c>
      <c r="AT37" s="5">
        <v>4.9000000000000002E-2</v>
      </c>
      <c r="AU37" s="5">
        <v>0.39500000000000002</v>
      </c>
      <c r="AV37" s="5">
        <v>5.7000000000000002E-2</v>
      </c>
      <c r="AW37" s="5">
        <v>0.153</v>
      </c>
      <c r="AX37" s="5">
        <v>3.1E-2</v>
      </c>
      <c r="AY37" s="5">
        <v>0.26700000000000002</v>
      </c>
      <c r="AZ37" s="5">
        <v>3.9E-2</v>
      </c>
      <c r="BA37" s="4">
        <v>68.3</v>
      </c>
      <c r="BB37" s="4">
        <v>0.25900000000000001</v>
      </c>
      <c r="BC37" s="3">
        <v>-10</v>
      </c>
      <c r="BD37" s="3">
        <v>2290</v>
      </c>
      <c r="BE37" s="4">
        <v>12.7</v>
      </c>
      <c r="BF37" s="3">
        <v>1880</v>
      </c>
      <c r="BG37" s="5">
        <v>0.376</v>
      </c>
      <c r="BH37" s="3">
        <v>365</v>
      </c>
      <c r="BI37" s="4">
        <v>-0.5</v>
      </c>
      <c r="BJ37" s="4">
        <v>-0.5</v>
      </c>
      <c r="BK37" s="4">
        <v>-0.5</v>
      </c>
      <c r="BL37" s="4">
        <v>-0.5</v>
      </c>
      <c r="BM37" s="7"/>
    </row>
    <row r="38" spans="1:245" ht="11.1" customHeight="1" x14ac:dyDescent="0.2">
      <c r="A38" s="26" t="s">
        <v>107</v>
      </c>
      <c r="B38" s="46">
        <v>397682</v>
      </c>
      <c r="C38" s="46">
        <v>6050251</v>
      </c>
      <c r="D38" s="3">
        <v>22500</v>
      </c>
      <c r="E38" s="3">
        <v>601</v>
      </c>
      <c r="F38" s="3">
        <v>20.5</v>
      </c>
      <c r="G38" s="3">
        <v>4160</v>
      </c>
      <c r="H38" s="3">
        <v>580</v>
      </c>
      <c r="I38" s="3">
        <v>12.6</v>
      </c>
      <c r="J38" s="3">
        <v>198</v>
      </c>
      <c r="K38" s="5">
        <v>4.1100000000000003</v>
      </c>
      <c r="L38" s="4">
        <v>-0.5</v>
      </c>
      <c r="M38" s="4">
        <v>11.7</v>
      </c>
      <c r="N38" s="6">
        <v>0.26200000000000001</v>
      </c>
      <c r="O38" s="6">
        <v>-5.0000000000000001E-3</v>
      </c>
      <c r="P38" s="4">
        <v>-0.1</v>
      </c>
      <c r="Q38" s="5">
        <v>5.1100000000000003</v>
      </c>
      <c r="R38" s="4">
        <v>58.9</v>
      </c>
      <c r="S38" s="4">
        <v>16.899999999999999</v>
      </c>
      <c r="T38" s="4">
        <v>76.400000000000006</v>
      </c>
      <c r="U38" s="4">
        <v>75.400000000000006</v>
      </c>
      <c r="V38" s="3">
        <v>395</v>
      </c>
      <c r="W38" s="4">
        <v>-0.1</v>
      </c>
      <c r="X38" s="4">
        <v>2.77</v>
      </c>
      <c r="Y38" s="4">
        <v>11.7</v>
      </c>
      <c r="Z38" s="4">
        <v>-0.1</v>
      </c>
      <c r="AA38" s="4">
        <v>3.08</v>
      </c>
      <c r="AB38" s="5">
        <v>-0.01</v>
      </c>
      <c r="AC38" s="4">
        <v>0.70199999999999996</v>
      </c>
      <c r="AD38" s="5">
        <v>1.32</v>
      </c>
      <c r="AE38" s="4">
        <v>-0.5</v>
      </c>
      <c r="AF38" s="3">
        <v>895</v>
      </c>
      <c r="AG38" s="3">
        <v>-3</v>
      </c>
      <c r="AH38" s="4">
        <v>10.1</v>
      </c>
      <c r="AI38" s="4">
        <v>67.2</v>
      </c>
      <c r="AJ38" s="4">
        <v>8.19</v>
      </c>
      <c r="AK38" s="5">
        <v>1.75</v>
      </c>
      <c r="AL38" s="5">
        <v>0.32800000000000001</v>
      </c>
      <c r="AM38" s="4">
        <v>13.8</v>
      </c>
      <c r="AN38" s="4">
        <v>24.9</v>
      </c>
      <c r="AO38" s="5">
        <v>3.13</v>
      </c>
      <c r="AP38" s="4">
        <v>13.3</v>
      </c>
      <c r="AQ38" s="5">
        <v>2.23</v>
      </c>
      <c r="AR38" s="5">
        <v>0.53100000000000003</v>
      </c>
      <c r="AS38" s="5">
        <v>1.93</v>
      </c>
      <c r="AT38" s="5">
        <v>0.34799999999999998</v>
      </c>
      <c r="AU38" s="5">
        <v>1.74</v>
      </c>
      <c r="AV38" s="5">
        <v>0.33700000000000002</v>
      </c>
      <c r="AW38" s="5">
        <v>0.94199999999999995</v>
      </c>
      <c r="AX38" s="5">
        <v>0.158</v>
      </c>
      <c r="AY38" s="5">
        <v>0.995</v>
      </c>
      <c r="AZ38" s="5">
        <v>0.183</v>
      </c>
      <c r="BA38" s="4">
        <v>83.7</v>
      </c>
      <c r="BB38" s="4">
        <v>0.81599999999999995</v>
      </c>
      <c r="BC38" s="3">
        <v>-10</v>
      </c>
      <c r="BD38" s="3">
        <v>2300</v>
      </c>
      <c r="BE38" s="4">
        <v>18.2</v>
      </c>
      <c r="BF38" s="3">
        <v>1800</v>
      </c>
      <c r="BG38" s="5">
        <v>0.11</v>
      </c>
      <c r="BH38" s="3">
        <v>390</v>
      </c>
      <c r="BI38" s="4">
        <v>-0.5</v>
      </c>
      <c r="BJ38" s="4">
        <v>-0.5</v>
      </c>
      <c r="BK38" s="4">
        <v>-0.5</v>
      </c>
      <c r="BL38" s="4">
        <v>-0.5</v>
      </c>
      <c r="BM38" s="7"/>
    </row>
    <row r="39" spans="1:245" ht="11.1" customHeight="1" x14ac:dyDescent="0.2">
      <c r="A39" s="26" t="s">
        <v>108</v>
      </c>
      <c r="B39" s="46">
        <v>397603</v>
      </c>
      <c r="C39" s="46">
        <v>6050146</v>
      </c>
      <c r="D39" s="3">
        <v>52300</v>
      </c>
      <c r="E39" s="3">
        <v>334</v>
      </c>
      <c r="F39" s="3">
        <v>15</v>
      </c>
      <c r="G39" s="3">
        <v>570</v>
      </c>
      <c r="H39" s="4">
        <v>43.5</v>
      </c>
      <c r="I39" s="3">
        <v>3.88</v>
      </c>
      <c r="J39" s="3">
        <v>122</v>
      </c>
      <c r="K39" s="5">
        <v>0.85099999999999998</v>
      </c>
      <c r="L39" s="4">
        <v>-0.5</v>
      </c>
      <c r="M39" s="4">
        <v>1.59</v>
      </c>
      <c r="N39" s="6">
        <v>0.54600000000000004</v>
      </c>
      <c r="O39" s="6">
        <v>-5.0000000000000001E-3</v>
      </c>
      <c r="P39" s="4">
        <v>-0.1</v>
      </c>
      <c r="Q39" s="5">
        <v>0.44500000000000001</v>
      </c>
      <c r="R39" s="4">
        <v>18.100000000000001</v>
      </c>
      <c r="S39" s="4">
        <v>7.61</v>
      </c>
      <c r="T39" s="4">
        <v>13.6</v>
      </c>
      <c r="U39" s="4">
        <v>18.5</v>
      </c>
      <c r="V39" s="3">
        <v>73.599999999999994</v>
      </c>
      <c r="W39" s="4">
        <v>-0.1</v>
      </c>
      <c r="X39" s="4">
        <v>3.08</v>
      </c>
      <c r="Y39" s="5">
        <v>0.83399999999999996</v>
      </c>
      <c r="Z39" s="4">
        <v>-0.1</v>
      </c>
      <c r="AA39" s="4">
        <v>1.88</v>
      </c>
      <c r="AB39" s="5">
        <v>-0.01</v>
      </c>
      <c r="AC39" s="4">
        <v>0.92600000000000005</v>
      </c>
      <c r="AD39" s="6">
        <v>0.33700000000000002</v>
      </c>
      <c r="AE39" s="4">
        <v>-0.5</v>
      </c>
      <c r="AF39" s="3">
        <v>225</v>
      </c>
      <c r="AG39" s="3">
        <v>-3</v>
      </c>
      <c r="AH39" s="5">
        <v>0.82099999999999995</v>
      </c>
      <c r="AI39" s="4">
        <v>2.5</v>
      </c>
      <c r="AJ39" s="4">
        <v>1.03</v>
      </c>
      <c r="AK39" s="5">
        <v>0.104</v>
      </c>
      <c r="AL39" s="5">
        <v>8.1000000000000003E-2</v>
      </c>
      <c r="AM39" s="5">
        <v>0.94499999999999995</v>
      </c>
      <c r="AN39" s="5">
        <v>1.95</v>
      </c>
      <c r="AO39" s="5">
        <v>0.26600000000000001</v>
      </c>
      <c r="AP39" s="5">
        <v>0.83599999999999997</v>
      </c>
      <c r="AQ39" s="5">
        <v>0.158</v>
      </c>
      <c r="AR39" s="5">
        <v>0.22800000000000001</v>
      </c>
      <c r="AS39" s="5">
        <v>0.185</v>
      </c>
      <c r="AT39" s="5">
        <v>2.3E-2</v>
      </c>
      <c r="AU39" s="5">
        <v>0.128</v>
      </c>
      <c r="AV39" s="5">
        <v>2.7E-2</v>
      </c>
      <c r="AW39" s="5">
        <v>9.1999999999999998E-2</v>
      </c>
      <c r="AX39" s="5">
        <v>2.3E-2</v>
      </c>
      <c r="AY39" s="5">
        <v>0.129</v>
      </c>
      <c r="AZ39" s="5">
        <v>1.2E-2</v>
      </c>
      <c r="BA39" s="4">
        <v>84.7</v>
      </c>
      <c r="BB39" s="4">
        <v>-0.1</v>
      </c>
      <c r="BC39" s="3">
        <v>-10</v>
      </c>
      <c r="BD39" s="3">
        <v>2300</v>
      </c>
      <c r="BE39" s="4">
        <v>12</v>
      </c>
      <c r="BF39" s="3">
        <v>3020</v>
      </c>
      <c r="BG39" s="5">
        <v>0.439</v>
      </c>
      <c r="BH39" s="3">
        <v>884</v>
      </c>
      <c r="BI39" s="4">
        <v>-0.5</v>
      </c>
      <c r="BJ39" s="4">
        <v>-0.5</v>
      </c>
      <c r="BK39" s="4">
        <v>-0.5</v>
      </c>
      <c r="BL39" s="4">
        <v>-0.5</v>
      </c>
      <c r="BM39" s="7"/>
    </row>
    <row r="40" spans="1:245" ht="11.1" customHeight="1" x14ac:dyDescent="0.2">
      <c r="A40" s="26" t="s">
        <v>109</v>
      </c>
      <c r="B40" s="46">
        <v>397603</v>
      </c>
      <c r="C40" s="46">
        <v>6050146</v>
      </c>
      <c r="D40" s="3">
        <v>69300</v>
      </c>
      <c r="E40" s="3">
        <v>315</v>
      </c>
      <c r="F40" s="3">
        <v>16.600000000000001</v>
      </c>
      <c r="G40" s="3">
        <v>315</v>
      </c>
      <c r="H40" s="4">
        <v>26.8</v>
      </c>
      <c r="I40" s="3">
        <v>11.5</v>
      </c>
      <c r="J40" s="3">
        <v>626</v>
      </c>
      <c r="K40" s="5">
        <v>4.88</v>
      </c>
      <c r="L40" s="4">
        <v>-0.5</v>
      </c>
      <c r="M40" s="4">
        <v>1.98</v>
      </c>
      <c r="N40" s="6">
        <v>0.86499999999999999</v>
      </c>
      <c r="O40" s="6">
        <v>8.9999999999999993E-3</v>
      </c>
      <c r="P40" s="4">
        <v>-0.1</v>
      </c>
      <c r="Q40" s="5">
        <v>0.44</v>
      </c>
      <c r="R40" s="4">
        <v>48.3</v>
      </c>
      <c r="S40" s="4">
        <v>10.199999999999999</v>
      </c>
      <c r="T40" s="4">
        <v>14.4</v>
      </c>
      <c r="U40" s="4">
        <v>18.5</v>
      </c>
      <c r="V40" s="3">
        <v>-5</v>
      </c>
      <c r="W40" s="4">
        <v>-0.1</v>
      </c>
      <c r="X40" s="4">
        <v>2.12</v>
      </c>
      <c r="Y40" s="5">
        <v>1.1299999999999999</v>
      </c>
      <c r="Z40" s="4">
        <v>-0.1</v>
      </c>
      <c r="AA40" s="4">
        <v>3.71</v>
      </c>
      <c r="AB40" s="5">
        <v>-0.01</v>
      </c>
      <c r="AC40" s="4">
        <v>-0.2</v>
      </c>
      <c r="AD40" s="6">
        <v>0.19400000000000001</v>
      </c>
      <c r="AE40" s="4">
        <v>-0.5</v>
      </c>
      <c r="AF40" s="3">
        <v>319</v>
      </c>
      <c r="AG40" s="3">
        <v>-3</v>
      </c>
      <c r="AH40" s="5">
        <v>0.44400000000000001</v>
      </c>
      <c r="AI40" s="4">
        <v>5.55</v>
      </c>
      <c r="AJ40" s="4">
        <v>1.74</v>
      </c>
      <c r="AK40" s="5">
        <v>0.154</v>
      </c>
      <c r="AL40" s="5">
        <v>0.11799999999999999</v>
      </c>
      <c r="AM40" s="5">
        <v>0.48799999999999999</v>
      </c>
      <c r="AN40" s="5">
        <v>0.98299999999999998</v>
      </c>
      <c r="AO40" s="5">
        <v>0.152</v>
      </c>
      <c r="AP40" s="5">
        <v>0.54900000000000004</v>
      </c>
      <c r="AQ40" s="5">
        <v>0.115</v>
      </c>
      <c r="AR40" s="5">
        <v>0.44900000000000001</v>
      </c>
      <c r="AS40" s="5">
        <v>0.114</v>
      </c>
      <c r="AT40" s="5">
        <v>1.7999999999999999E-2</v>
      </c>
      <c r="AU40" s="5">
        <v>0.121</v>
      </c>
      <c r="AV40" s="5">
        <v>0.03</v>
      </c>
      <c r="AW40" s="5">
        <v>6.0999999999999999E-2</v>
      </c>
      <c r="AX40" s="5">
        <v>1.4E-2</v>
      </c>
      <c r="AY40" s="5">
        <v>5.5E-2</v>
      </c>
      <c r="AZ40" s="5">
        <v>1.0999999999999999E-2</v>
      </c>
      <c r="BA40" s="3">
        <v>114</v>
      </c>
      <c r="BB40" s="4">
        <v>0.115</v>
      </c>
      <c r="BC40" s="3">
        <v>24.7</v>
      </c>
      <c r="BD40" s="4">
        <v>2820</v>
      </c>
      <c r="BE40" s="4">
        <v>14.3</v>
      </c>
      <c r="BF40" s="3">
        <v>6680</v>
      </c>
      <c r="BG40" s="5">
        <v>0.21199999999999999</v>
      </c>
      <c r="BH40" s="3">
        <v>1520</v>
      </c>
      <c r="BI40" s="4">
        <v>-0.5</v>
      </c>
      <c r="BJ40" s="4">
        <v>-0.5</v>
      </c>
      <c r="BK40" s="4">
        <v>-0.5</v>
      </c>
      <c r="BL40" s="4">
        <v>-0.5</v>
      </c>
      <c r="BM40" s="7"/>
    </row>
    <row r="41" spans="1:245" ht="11.1" customHeight="1" x14ac:dyDescent="0.2">
      <c r="A41" s="26" t="s">
        <v>110</v>
      </c>
      <c r="B41" s="46">
        <v>397603</v>
      </c>
      <c r="C41" s="46">
        <v>6050146</v>
      </c>
      <c r="D41" s="3">
        <v>67900</v>
      </c>
      <c r="E41" s="3">
        <v>360</v>
      </c>
      <c r="F41" s="3">
        <v>16.3</v>
      </c>
      <c r="G41" s="3">
        <v>1340</v>
      </c>
      <c r="H41" s="3">
        <v>243</v>
      </c>
      <c r="I41" s="3">
        <v>51.4</v>
      </c>
      <c r="J41" s="3">
        <v>862</v>
      </c>
      <c r="K41" s="4">
        <v>16.100000000000001</v>
      </c>
      <c r="L41" s="4">
        <v>-0.5</v>
      </c>
      <c r="M41" s="4">
        <v>17.5</v>
      </c>
      <c r="N41" s="5">
        <v>1.01</v>
      </c>
      <c r="O41" s="6">
        <v>-5.0000000000000001E-3</v>
      </c>
      <c r="P41" s="4">
        <v>-0.1</v>
      </c>
      <c r="Q41" s="5">
        <v>3.02</v>
      </c>
      <c r="R41" s="4">
        <v>83.4</v>
      </c>
      <c r="S41" s="4">
        <v>20.3</v>
      </c>
      <c r="T41" s="4">
        <v>47.5</v>
      </c>
      <c r="U41" s="4">
        <v>47.2</v>
      </c>
      <c r="V41" s="3">
        <v>134</v>
      </c>
      <c r="W41" s="4">
        <v>-0.1</v>
      </c>
      <c r="X41" s="4">
        <v>1.57</v>
      </c>
      <c r="Y41" s="5">
        <v>3.36</v>
      </c>
      <c r="Z41" s="4">
        <v>-0.1</v>
      </c>
      <c r="AA41" s="4">
        <v>4.3600000000000003</v>
      </c>
      <c r="AB41" s="5">
        <v>-0.01</v>
      </c>
      <c r="AC41" s="4">
        <v>0.30599999999999999</v>
      </c>
      <c r="AD41" s="6">
        <v>0.16300000000000001</v>
      </c>
      <c r="AE41" s="4">
        <v>-0.5</v>
      </c>
      <c r="AF41" s="3">
        <v>337</v>
      </c>
      <c r="AG41" s="3">
        <v>-3</v>
      </c>
      <c r="AH41" s="5">
        <v>1.76</v>
      </c>
      <c r="AI41" s="4">
        <v>16.5</v>
      </c>
      <c r="AJ41" s="4">
        <v>8.9</v>
      </c>
      <c r="AK41" s="5">
        <v>0.45900000000000002</v>
      </c>
      <c r="AL41" s="5">
        <v>0.222</v>
      </c>
      <c r="AM41" s="5">
        <v>1.23</v>
      </c>
      <c r="AN41" s="5">
        <v>2.79</v>
      </c>
      <c r="AO41" s="5">
        <v>0.375</v>
      </c>
      <c r="AP41" s="5">
        <v>1.71</v>
      </c>
      <c r="AQ41" s="5">
        <v>0.26500000000000001</v>
      </c>
      <c r="AR41" s="5">
        <v>0.40300000000000002</v>
      </c>
      <c r="AS41" s="5">
        <v>0.29899999999999999</v>
      </c>
      <c r="AT41" s="5">
        <v>6.7000000000000004E-2</v>
      </c>
      <c r="AU41" s="5">
        <v>0.40699999999999997</v>
      </c>
      <c r="AV41" s="5">
        <v>7.3999999999999996E-2</v>
      </c>
      <c r="AW41" s="5">
        <v>0.20499999999999999</v>
      </c>
      <c r="AX41" s="5">
        <v>3.5999999999999997E-2</v>
      </c>
      <c r="AY41" s="5">
        <v>0.25800000000000001</v>
      </c>
      <c r="AZ41" s="5">
        <v>4.2999999999999997E-2</v>
      </c>
      <c r="BA41" s="3">
        <v>109</v>
      </c>
      <c r="BB41" s="4">
        <v>0.106</v>
      </c>
      <c r="BC41" s="3">
        <v>13.8</v>
      </c>
      <c r="BD41" s="3">
        <v>3190</v>
      </c>
      <c r="BE41" s="4">
        <v>10.199999999999999</v>
      </c>
      <c r="BF41" s="3">
        <v>4320</v>
      </c>
      <c r="BG41" s="5">
        <v>5.6000000000000001E-2</v>
      </c>
      <c r="BH41" s="3">
        <v>1190</v>
      </c>
      <c r="BI41" s="4">
        <v>-0.5</v>
      </c>
      <c r="BJ41" s="4">
        <v>-0.5</v>
      </c>
      <c r="BK41" s="4">
        <v>-0.5</v>
      </c>
      <c r="BL41" s="4">
        <v>-0.5</v>
      </c>
      <c r="BM41" s="7"/>
    </row>
    <row r="42" spans="1:245" ht="11.1" customHeight="1" x14ac:dyDescent="0.2">
      <c r="A42" s="26" t="s">
        <v>111</v>
      </c>
      <c r="B42" s="46">
        <v>397580</v>
      </c>
      <c r="C42" s="46">
        <v>6050107</v>
      </c>
      <c r="D42" s="3">
        <v>75800</v>
      </c>
      <c r="E42" s="3">
        <v>270</v>
      </c>
      <c r="F42" s="3">
        <v>19.399999999999999</v>
      </c>
      <c r="G42" s="3">
        <v>877</v>
      </c>
      <c r="H42" s="4">
        <v>49.8</v>
      </c>
      <c r="I42" s="3">
        <v>5.58</v>
      </c>
      <c r="J42" s="3">
        <v>176</v>
      </c>
      <c r="K42" s="5">
        <v>2.62</v>
      </c>
      <c r="L42" s="4">
        <v>-0.5</v>
      </c>
      <c r="M42" s="4">
        <v>2.56</v>
      </c>
      <c r="N42" s="6">
        <v>0.53400000000000003</v>
      </c>
      <c r="O42" s="6">
        <v>-5.0000000000000001E-3</v>
      </c>
      <c r="P42" s="4">
        <v>-0.1</v>
      </c>
      <c r="Q42" s="5">
        <v>0.45</v>
      </c>
      <c r="R42" s="4">
        <v>27.4</v>
      </c>
      <c r="S42" s="4">
        <v>5.83</v>
      </c>
      <c r="T42" s="4">
        <v>20.5</v>
      </c>
      <c r="U42" s="4">
        <v>21.4</v>
      </c>
      <c r="V42" s="3">
        <v>50.8</v>
      </c>
      <c r="W42" s="4">
        <v>-0.1</v>
      </c>
      <c r="X42" s="4">
        <v>0.71899999999999997</v>
      </c>
      <c r="Y42" s="5">
        <v>0.86899999999999999</v>
      </c>
      <c r="Z42" s="4">
        <v>-0.1</v>
      </c>
      <c r="AA42" s="4">
        <v>1.43</v>
      </c>
      <c r="AB42" s="5">
        <v>-0.01</v>
      </c>
      <c r="AC42" s="4">
        <v>0.65</v>
      </c>
      <c r="AD42" s="6">
        <v>0.34899999999999998</v>
      </c>
      <c r="AE42" s="4">
        <v>-0.5</v>
      </c>
      <c r="AF42" s="3">
        <v>353</v>
      </c>
      <c r="AG42" s="3">
        <v>-3</v>
      </c>
      <c r="AH42" s="5">
        <v>0.98199999999999998</v>
      </c>
      <c r="AI42" s="4">
        <v>6.12</v>
      </c>
      <c r="AJ42" s="4">
        <v>1.97</v>
      </c>
      <c r="AK42" s="5">
        <v>0.20699999999999999</v>
      </c>
      <c r="AL42" s="5">
        <v>0.16400000000000001</v>
      </c>
      <c r="AM42" s="5">
        <v>0.70399999999999996</v>
      </c>
      <c r="AN42" s="5">
        <v>1.32</v>
      </c>
      <c r="AO42" s="5">
        <v>0.20300000000000001</v>
      </c>
      <c r="AP42" s="5">
        <v>0.81100000000000005</v>
      </c>
      <c r="AQ42" s="5">
        <v>0.13100000000000001</v>
      </c>
      <c r="AR42" s="5">
        <v>0.23699999999999999</v>
      </c>
      <c r="AS42" s="5">
        <v>0.14099999999999999</v>
      </c>
      <c r="AT42" s="5">
        <v>2.8000000000000001E-2</v>
      </c>
      <c r="AU42" s="5">
        <v>0.16700000000000001</v>
      </c>
      <c r="AV42" s="5">
        <v>2.7E-2</v>
      </c>
      <c r="AW42" s="5">
        <v>0.10199999999999999</v>
      </c>
      <c r="AX42" s="5">
        <v>1.7999999999999999E-2</v>
      </c>
      <c r="AY42" s="5">
        <v>0.09</v>
      </c>
      <c r="AZ42" s="5">
        <v>0.02</v>
      </c>
      <c r="BA42" s="4">
        <v>97.8</v>
      </c>
      <c r="BB42" s="4">
        <v>-0.1</v>
      </c>
      <c r="BC42" s="3">
        <v>-10</v>
      </c>
      <c r="BD42" s="3">
        <v>1600</v>
      </c>
      <c r="BE42" s="4">
        <v>10.7</v>
      </c>
      <c r="BF42" s="3">
        <v>2120</v>
      </c>
      <c r="BG42" s="5">
        <v>0.314</v>
      </c>
      <c r="BH42" s="3">
        <v>894</v>
      </c>
      <c r="BI42" s="4">
        <v>-0.5</v>
      </c>
      <c r="BJ42" s="4">
        <v>-0.5</v>
      </c>
      <c r="BK42" s="4">
        <v>-0.5</v>
      </c>
      <c r="BL42" s="4">
        <v>-0.5</v>
      </c>
      <c r="BM42" s="7"/>
    </row>
    <row r="43" spans="1:245" ht="11.1" customHeight="1" x14ac:dyDescent="0.2">
      <c r="A43" s="26" t="s">
        <v>112</v>
      </c>
      <c r="B43" s="46">
        <v>397580</v>
      </c>
      <c r="C43" s="46">
        <v>6050107</v>
      </c>
      <c r="D43" s="3">
        <v>80500</v>
      </c>
      <c r="E43" s="3">
        <v>261</v>
      </c>
      <c r="F43" s="3">
        <v>20</v>
      </c>
      <c r="G43" s="3">
        <v>622</v>
      </c>
      <c r="H43" s="4">
        <v>38.799999999999997</v>
      </c>
      <c r="I43" s="3">
        <v>6.59</v>
      </c>
      <c r="J43" s="3">
        <v>381</v>
      </c>
      <c r="K43" s="5">
        <v>3.92</v>
      </c>
      <c r="L43" s="4">
        <v>-0.5</v>
      </c>
      <c r="M43" s="4">
        <v>3.15</v>
      </c>
      <c r="N43" s="6">
        <v>0.92</v>
      </c>
      <c r="O43" s="6">
        <v>-5.0000000000000001E-3</v>
      </c>
      <c r="P43" s="4">
        <v>-0.1</v>
      </c>
      <c r="Q43" s="5">
        <v>0.36499999999999999</v>
      </c>
      <c r="R43" s="4">
        <v>15.1</v>
      </c>
      <c r="S43" s="4">
        <v>7.21</v>
      </c>
      <c r="T43" s="4">
        <v>17.600000000000001</v>
      </c>
      <c r="U43" s="4">
        <v>20.5</v>
      </c>
      <c r="V43" s="3">
        <v>63.6</v>
      </c>
      <c r="W43" s="4">
        <v>-0.1</v>
      </c>
      <c r="X43" s="4">
        <v>1.3</v>
      </c>
      <c r="Y43" s="5">
        <v>1.35</v>
      </c>
      <c r="Z43" s="4">
        <v>-0.1</v>
      </c>
      <c r="AA43" s="4">
        <v>3.18</v>
      </c>
      <c r="AB43" s="5">
        <v>-0.01</v>
      </c>
      <c r="AC43" s="4">
        <v>0.33</v>
      </c>
      <c r="AD43" s="6">
        <v>0.3</v>
      </c>
      <c r="AE43" s="4">
        <v>-0.5</v>
      </c>
      <c r="AF43" s="3">
        <v>214</v>
      </c>
      <c r="AG43" s="3">
        <v>-3</v>
      </c>
      <c r="AH43" s="5">
        <v>0.52900000000000003</v>
      </c>
      <c r="AI43" s="4">
        <v>2.5299999999999998</v>
      </c>
      <c r="AJ43" s="4">
        <v>2.17</v>
      </c>
      <c r="AK43" s="5">
        <v>5.2999999999999999E-2</v>
      </c>
      <c r="AL43" s="5">
        <v>0.14499999999999999</v>
      </c>
      <c r="AM43" s="5">
        <v>0.54900000000000004</v>
      </c>
      <c r="AN43" s="5">
        <v>1.05</v>
      </c>
      <c r="AO43" s="5">
        <v>0.14499999999999999</v>
      </c>
      <c r="AP43" s="5">
        <v>0.61599999999999999</v>
      </c>
      <c r="AQ43" s="5">
        <v>0.13300000000000001</v>
      </c>
      <c r="AR43" s="5">
        <v>0.35</v>
      </c>
      <c r="AS43" s="5">
        <v>0.111</v>
      </c>
      <c r="AT43" s="5">
        <v>2.3E-2</v>
      </c>
      <c r="AU43" s="5">
        <v>0.155</v>
      </c>
      <c r="AV43" s="5">
        <v>3.6999999999999998E-2</v>
      </c>
      <c r="AW43" s="5">
        <v>6.0999999999999999E-2</v>
      </c>
      <c r="AX43" s="5">
        <v>1.4999999999999999E-2</v>
      </c>
      <c r="AY43" s="5">
        <v>7.6999999999999999E-2</v>
      </c>
      <c r="AZ43" s="5">
        <v>1.0999999999999999E-2</v>
      </c>
      <c r="BA43" s="3">
        <v>115</v>
      </c>
      <c r="BB43" s="4">
        <v>-0.1</v>
      </c>
      <c r="BC43" s="3">
        <v>10.8</v>
      </c>
      <c r="BD43" s="3">
        <v>2340</v>
      </c>
      <c r="BE43" s="4">
        <v>13.4</v>
      </c>
      <c r="BF43" s="3">
        <v>3410</v>
      </c>
      <c r="BG43" s="5">
        <v>0.2</v>
      </c>
      <c r="BH43" s="3">
        <v>1470</v>
      </c>
      <c r="BI43" s="4">
        <v>-0.5</v>
      </c>
      <c r="BJ43" s="4">
        <v>-0.5</v>
      </c>
      <c r="BK43" s="4">
        <v>-0.5</v>
      </c>
      <c r="BL43" s="4">
        <v>-0.5</v>
      </c>
      <c r="BM43" s="7"/>
    </row>
    <row r="44" spans="1:245" ht="11.1" customHeight="1" x14ac:dyDescent="0.2">
      <c r="A44" s="26" t="s">
        <v>113</v>
      </c>
      <c r="B44" s="46">
        <v>397580</v>
      </c>
      <c r="C44" s="46">
        <v>6050107</v>
      </c>
      <c r="D44" s="3">
        <v>76100</v>
      </c>
      <c r="E44" s="3">
        <v>307</v>
      </c>
      <c r="F44" s="3">
        <v>18.3</v>
      </c>
      <c r="G44" s="3">
        <v>806</v>
      </c>
      <c r="H44" s="4">
        <v>34</v>
      </c>
      <c r="I44" s="3">
        <v>13.9</v>
      </c>
      <c r="J44" s="3">
        <v>340</v>
      </c>
      <c r="K44" s="5">
        <v>6.63</v>
      </c>
      <c r="L44" s="4">
        <v>-0.5</v>
      </c>
      <c r="M44" s="4">
        <v>14.7</v>
      </c>
      <c r="N44" s="6">
        <v>0.7</v>
      </c>
      <c r="O44" s="6">
        <v>6.0000000000000001E-3</v>
      </c>
      <c r="P44" s="4">
        <v>0.11700000000000001</v>
      </c>
      <c r="Q44" s="5">
        <v>0.90200000000000002</v>
      </c>
      <c r="R44" s="4">
        <v>15.4</v>
      </c>
      <c r="S44" s="4">
        <v>13.2</v>
      </c>
      <c r="T44" s="4">
        <v>25.7</v>
      </c>
      <c r="U44" s="4">
        <v>65.5</v>
      </c>
      <c r="V44" s="3">
        <v>82</v>
      </c>
      <c r="W44" s="4">
        <v>-0.1</v>
      </c>
      <c r="X44" s="4">
        <v>2.69</v>
      </c>
      <c r="Y44" s="5">
        <v>5.55</v>
      </c>
      <c r="Z44" s="4">
        <v>-0.1</v>
      </c>
      <c r="AA44" s="4">
        <v>3.95</v>
      </c>
      <c r="AB44" s="5">
        <v>-0.01</v>
      </c>
      <c r="AC44" s="4">
        <v>0.53700000000000003</v>
      </c>
      <c r="AD44" s="6">
        <v>0.10299999999999999</v>
      </c>
      <c r="AE44" s="4">
        <v>-0.5</v>
      </c>
      <c r="AF44" s="3">
        <v>293</v>
      </c>
      <c r="AG44" s="3">
        <v>-3</v>
      </c>
      <c r="AH44" s="5">
        <v>2.2799999999999998</v>
      </c>
      <c r="AI44" s="4">
        <v>10.8</v>
      </c>
      <c r="AJ44" s="4">
        <v>7.98</v>
      </c>
      <c r="AK44" s="5">
        <v>0.33700000000000002</v>
      </c>
      <c r="AL44" s="5">
        <v>0.25600000000000001</v>
      </c>
      <c r="AM44" s="5">
        <v>2.4500000000000002</v>
      </c>
      <c r="AN44" s="5">
        <v>4.22</v>
      </c>
      <c r="AO44" s="5">
        <v>0.55200000000000005</v>
      </c>
      <c r="AP44" s="5">
        <v>2.13</v>
      </c>
      <c r="AQ44" s="5">
        <v>0.30199999999999999</v>
      </c>
      <c r="AR44" s="5">
        <v>0.40500000000000003</v>
      </c>
      <c r="AS44" s="5">
        <v>0.28100000000000003</v>
      </c>
      <c r="AT44" s="5">
        <v>6.3E-2</v>
      </c>
      <c r="AU44" s="5">
        <v>0.378</v>
      </c>
      <c r="AV44" s="5">
        <v>7.1999999999999995E-2</v>
      </c>
      <c r="AW44" s="5">
        <v>0.17499999999999999</v>
      </c>
      <c r="AX44" s="5">
        <v>3.7999999999999999E-2</v>
      </c>
      <c r="AY44" s="5">
        <v>0.253</v>
      </c>
      <c r="AZ44" s="5">
        <v>4.2000000000000003E-2</v>
      </c>
      <c r="BA44" s="3">
        <v>124</v>
      </c>
      <c r="BB44" s="4">
        <v>0.35599999999999998</v>
      </c>
      <c r="BC44" s="3">
        <v>20.8</v>
      </c>
      <c r="BD44" s="3">
        <v>1710</v>
      </c>
      <c r="BE44" s="4">
        <v>19.3</v>
      </c>
      <c r="BF44" s="3">
        <v>5080</v>
      </c>
      <c r="BG44" s="5">
        <v>0.106</v>
      </c>
      <c r="BH44" s="3">
        <v>1450</v>
      </c>
      <c r="BI44" s="4">
        <v>-0.5</v>
      </c>
      <c r="BJ44" s="4">
        <v>-0.5</v>
      </c>
      <c r="BK44" s="4">
        <v>-0.5</v>
      </c>
      <c r="BL44" s="4">
        <v>-0.5</v>
      </c>
      <c r="BM44" s="7"/>
    </row>
    <row r="45" spans="1:245" ht="11.1" customHeight="1" x14ac:dyDescent="0.2">
      <c r="A45" s="26" t="s">
        <v>114</v>
      </c>
      <c r="B45" s="46">
        <v>398102</v>
      </c>
      <c r="C45" s="46">
        <v>6049870</v>
      </c>
      <c r="D45" s="3">
        <v>26100</v>
      </c>
      <c r="E45" s="3">
        <v>366</v>
      </c>
      <c r="F45" s="3">
        <v>21.6</v>
      </c>
      <c r="G45" s="3">
        <v>844</v>
      </c>
      <c r="H45" s="4">
        <v>44.6</v>
      </c>
      <c r="I45" s="3">
        <v>13.5</v>
      </c>
      <c r="J45" s="3">
        <v>124</v>
      </c>
      <c r="K45" s="5">
        <v>3.95</v>
      </c>
      <c r="L45" s="4">
        <v>-0.5</v>
      </c>
      <c r="M45" s="4">
        <v>6.96</v>
      </c>
      <c r="N45" s="6">
        <v>0.189</v>
      </c>
      <c r="O45" s="6">
        <v>6.0000000000000001E-3</v>
      </c>
      <c r="P45" s="4">
        <v>-0.1</v>
      </c>
      <c r="Q45" s="5">
        <v>2.5099999999999998</v>
      </c>
      <c r="R45" s="5">
        <v>0.64300000000000002</v>
      </c>
      <c r="S45" s="4">
        <v>6.35</v>
      </c>
      <c r="T45" s="4">
        <v>17.899999999999999</v>
      </c>
      <c r="U45" s="4">
        <v>36.4</v>
      </c>
      <c r="V45" s="3">
        <v>105</v>
      </c>
      <c r="W45" s="4">
        <v>2.08</v>
      </c>
      <c r="X45" s="4">
        <v>1.21</v>
      </c>
      <c r="Y45" s="5">
        <v>0.85199999999999998</v>
      </c>
      <c r="Z45" s="4">
        <v>-0.1</v>
      </c>
      <c r="AA45" s="4">
        <v>0.71499999999999997</v>
      </c>
      <c r="AB45" s="5">
        <v>-0.01</v>
      </c>
      <c r="AC45" s="4">
        <v>5.25</v>
      </c>
      <c r="AD45" s="6">
        <v>0.46700000000000003</v>
      </c>
      <c r="AE45" s="4">
        <v>-0.5</v>
      </c>
      <c r="AF45" s="3">
        <v>970</v>
      </c>
      <c r="AG45" s="3">
        <v>-3</v>
      </c>
      <c r="AH45" s="5">
        <v>3.06</v>
      </c>
      <c r="AI45" s="4">
        <v>17.600000000000001</v>
      </c>
      <c r="AJ45" s="4">
        <v>9.4499999999999993</v>
      </c>
      <c r="AK45" s="5">
        <v>0.499</v>
      </c>
      <c r="AL45" s="5">
        <v>0.86299999999999999</v>
      </c>
      <c r="AM45" s="5">
        <v>4.42</v>
      </c>
      <c r="AN45" s="5">
        <v>9.73</v>
      </c>
      <c r="AO45" s="5">
        <v>1.1200000000000001</v>
      </c>
      <c r="AP45" s="5">
        <v>4.4000000000000004</v>
      </c>
      <c r="AQ45" s="5">
        <v>0.79400000000000004</v>
      </c>
      <c r="AR45" s="5">
        <v>0.27100000000000002</v>
      </c>
      <c r="AS45" s="5">
        <v>0.59499999999999997</v>
      </c>
      <c r="AT45" s="5">
        <v>0.114</v>
      </c>
      <c r="AU45" s="5">
        <v>0.55200000000000005</v>
      </c>
      <c r="AV45" s="5">
        <v>0.10299999999999999</v>
      </c>
      <c r="AW45" s="5">
        <v>0.27300000000000002</v>
      </c>
      <c r="AX45" s="5">
        <v>3.5999999999999997E-2</v>
      </c>
      <c r="AY45" s="5">
        <v>0.28999999999999998</v>
      </c>
      <c r="AZ45" s="5">
        <v>5.0999999999999997E-2</v>
      </c>
      <c r="BA45" s="3">
        <v>116</v>
      </c>
      <c r="BB45" s="4">
        <v>0.307</v>
      </c>
      <c r="BC45" s="3">
        <v>-10</v>
      </c>
      <c r="BD45" s="3">
        <v>1900</v>
      </c>
      <c r="BE45" s="4">
        <v>92.8</v>
      </c>
      <c r="BF45" s="3">
        <v>990</v>
      </c>
      <c r="BG45" s="5">
        <v>0.34</v>
      </c>
      <c r="BH45" s="3">
        <v>614</v>
      </c>
      <c r="BI45" s="4">
        <v>-0.5</v>
      </c>
      <c r="BJ45" s="4">
        <v>-0.5</v>
      </c>
      <c r="BK45" s="4">
        <v>-0.5</v>
      </c>
      <c r="BL45" s="4">
        <v>-0.5</v>
      </c>
      <c r="BM45" s="7"/>
    </row>
    <row r="46" spans="1:245" ht="11.1" customHeight="1" x14ac:dyDescent="0.2">
      <c r="A46" s="26" t="s">
        <v>115</v>
      </c>
      <c r="B46" s="46">
        <v>398102</v>
      </c>
      <c r="C46" s="46">
        <v>6049870</v>
      </c>
      <c r="D46" s="3">
        <v>37700</v>
      </c>
      <c r="E46" s="3">
        <v>340</v>
      </c>
      <c r="F46" s="3">
        <v>20</v>
      </c>
      <c r="G46" s="3">
        <v>785</v>
      </c>
      <c r="H46" s="4">
        <v>44.8</v>
      </c>
      <c r="I46" s="3">
        <v>15.6</v>
      </c>
      <c r="J46" s="3">
        <v>148</v>
      </c>
      <c r="K46" s="5">
        <v>4.21</v>
      </c>
      <c r="L46" s="4">
        <v>-0.5</v>
      </c>
      <c r="M46" s="4">
        <v>6.47</v>
      </c>
      <c r="N46" s="6">
        <v>0.20200000000000001</v>
      </c>
      <c r="O46" s="6">
        <v>-5.0000000000000001E-3</v>
      </c>
      <c r="P46" s="4">
        <v>-0.1</v>
      </c>
      <c r="Q46" s="5">
        <v>2.33</v>
      </c>
      <c r="R46" s="5">
        <v>2.48</v>
      </c>
      <c r="S46" s="4">
        <v>5.82</v>
      </c>
      <c r="T46" s="4">
        <v>27.5</v>
      </c>
      <c r="U46" s="4">
        <v>55.4</v>
      </c>
      <c r="V46" s="3">
        <v>10.8</v>
      </c>
      <c r="W46" s="4">
        <v>1.32</v>
      </c>
      <c r="X46" s="4">
        <v>0.749</v>
      </c>
      <c r="Y46" s="5">
        <v>0.627</v>
      </c>
      <c r="Z46" s="4">
        <v>-0.1</v>
      </c>
      <c r="AA46" s="4">
        <v>0.94699999999999995</v>
      </c>
      <c r="AB46" s="5">
        <v>-0.01</v>
      </c>
      <c r="AC46" s="4">
        <v>1.71</v>
      </c>
      <c r="AD46" s="6">
        <v>0.41799999999999998</v>
      </c>
      <c r="AE46" s="4">
        <v>-0.5</v>
      </c>
      <c r="AF46" s="3">
        <v>629</v>
      </c>
      <c r="AG46" s="3">
        <v>-3</v>
      </c>
      <c r="AH46" s="5">
        <v>2.6</v>
      </c>
      <c r="AI46" s="4">
        <v>15.2</v>
      </c>
      <c r="AJ46" s="4">
        <v>6.5</v>
      </c>
      <c r="AK46" s="5">
        <v>0.45400000000000001</v>
      </c>
      <c r="AL46" s="5">
        <v>0.75900000000000001</v>
      </c>
      <c r="AM46" s="5">
        <v>3.81</v>
      </c>
      <c r="AN46" s="5">
        <v>9.43</v>
      </c>
      <c r="AO46" s="5">
        <v>1.05</v>
      </c>
      <c r="AP46" s="5">
        <v>3.91</v>
      </c>
      <c r="AQ46" s="5">
        <v>0.76800000000000002</v>
      </c>
      <c r="AR46" s="5">
        <v>0.223</v>
      </c>
      <c r="AS46" s="5">
        <v>0.55400000000000005</v>
      </c>
      <c r="AT46" s="5">
        <v>9.6000000000000002E-2</v>
      </c>
      <c r="AU46" s="5">
        <v>0.46800000000000003</v>
      </c>
      <c r="AV46" s="5">
        <v>0.12</v>
      </c>
      <c r="AW46" s="5">
        <v>0.26200000000000001</v>
      </c>
      <c r="AX46" s="5">
        <v>4.2000000000000003E-2</v>
      </c>
      <c r="AY46" s="5">
        <v>0.31900000000000001</v>
      </c>
      <c r="AZ46" s="5">
        <v>3.7999999999999999E-2</v>
      </c>
      <c r="BA46" s="3">
        <v>126</v>
      </c>
      <c r="BB46" s="4">
        <v>0.1</v>
      </c>
      <c r="BC46" s="3">
        <v>-10</v>
      </c>
      <c r="BD46" s="3">
        <v>1030</v>
      </c>
      <c r="BE46" s="4">
        <v>88.1</v>
      </c>
      <c r="BF46" s="3">
        <v>655</v>
      </c>
      <c r="BG46" s="5">
        <v>0.32900000000000001</v>
      </c>
      <c r="BH46" s="3">
        <v>490</v>
      </c>
      <c r="BI46" s="4">
        <v>-0.5</v>
      </c>
      <c r="BJ46" s="4">
        <v>-0.5</v>
      </c>
      <c r="BK46" s="4">
        <v>-0.5</v>
      </c>
      <c r="BL46" s="4">
        <v>-0.5</v>
      </c>
      <c r="BM46" s="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27"/>
      <c r="FG46" s="27"/>
      <c r="FH46" s="27"/>
      <c r="FI46" s="27"/>
      <c r="FJ46" s="27"/>
      <c r="FK46" s="27"/>
      <c r="FL46" s="27"/>
      <c r="FM46" s="27"/>
      <c r="FN46" s="27"/>
      <c r="FO46" s="27"/>
      <c r="FP46" s="27"/>
      <c r="FQ46" s="27"/>
      <c r="FR46" s="27"/>
      <c r="FS46" s="27"/>
      <c r="FT46" s="27"/>
      <c r="FU46" s="27"/>
      <c r="FV46" s="27"/>
      <c r="FW46" s="27"/>
      <c r="FX46" s="27"/>
      <c r="FY46" s="27"/>
      <c r="FZ46" s="27"/>
      <c r="GA46" s="27"/>
      <c r="GB46" s="27"/>
      <c r="GC46" s="27"/>
      <c r="GD46" s="27"/>
      <c r="GE46" s="27"/>
      <c r="GF46" s="27"/>
      <c r="GG46" s="27"/>
      <c r="GH46" s="27"/>
      <c r="GI46" s="27"/>
      <c r="GJ46" s="27"/>
      <c r="GK46" s="27"/>
      <c r="GL46" s="27"/>
      <c r="GM46" s="27"/>
      <c r="GN46" s="27"/>
      <c r="GO46" s="27"/>
      <c r="GP46" s="27"/>
      <c r="GQ46" s="27"/>
      <c r="GR46" s="27"/>
      <c r="GS46" s="27"/>
      <c r="GT46" s="27"/>
      <c r="GU46" s="27"/>
      <c r="GV46" s="27"/>
      <c r="GW46" s="27"/>
      <c r="GX46" s="27"/>
      <c r="GY46" s="27"/>
      <c r="GZ46" s="27"/>
      <c r="HA46" s="27"/>
      <c r="HB46" s="27"/>
      <c r="HC46" s="27"/>
      <c r="HD46" s="27"/>
      <c r="HE46" s="27"/>
      <c r="HF46" s="27"/>
      <c r="HG46" s="27"/>
      <c r="HH46" s="27"/>
      <c r="HI46" s="27"/>
      <c r="HJ46" s="27"/>
      <c r="HK46" s="27"/>
      <c r="HL46" s="27"/>
      <c r="HM46" s="27"/>
      <c r="HN46" s="27"/>
      <c r="HO46" s="27"/>
      <c r="HP46" s="27"/>
      <c r="HQ46" s="27"/>
      <c r="HR46" s="27"/>
      <c r="HS46" s="27"/>
      <c r="HT46" s="27"/>
      <c r="HU46" s="27"/>
      <c r="HV46" s="27"/>
      <c r="HW46" s="27"/>
      <c r="HX46" s="27"/>
      <c r="HY46" s="27"/>
      <c r="HZ46" s="27"/>
      <c r="IA46" s="27"/>
      <c r="IB46" s="27"/>
      <c r="IC46" s="27"/>
      <c r="ID46" s="27"/>
      <c r="IE46" s="27"/>
      <c r="IF46" s="27"/>
      <c r="IG46" s="27"/>
      <c r="IH46" s="27"/>
      <c r="II46" s="27"/>
      <c r="IJ46" s="27"/>
      <c r="IK46" s="27"/>
    </row>
    <row r="47" spans="1:245" ht="11.1" customHeight="1" x14ac:dyDescent="0.2">
      <c r="A47" s="26" t="s">
        <v>116</v>
      </c>
      <c r="B47" s="46">
        <v>398102</v>
      </c>
      <c r="C47" s="46">
        <v>6049870</v>
      </c>
      <c r="D47" s="3">
        <v>43600</v>
      </c>
      <c r="E47" s="3">
        <v>295</v>
      </c>
      <c r="F47" s="3">
        <v>18.8</v>
      </c>
      <c r="G47" s="3">
        <v>358</v>
      </c>
      <c r="H47" s="4">
        <v>38.700000000000003</v>
      </c>
      <c r="I47" s="3">
        <v>15.1</v>
      </c>
      <c r="J47" s="3">
        <v>416</v>
      </c>
      <c r="K47" s="5">
        <v>4.2699999999999996</v>
      </c>
      <c r="L47" s="4">
        <v>-0.5</v>
      </c>
      <c r="M47" s="4">
        <v>8.44</v>
      </c>
      <c r="N47" s="6">
        <v>0.24399999999999999</v>
      </c>
      <c r="O47" s="6">
        <v>-5.0000000000000001E-3</v>
      </c>
      <c r="P47" s="4">
        <v>-0.1</v>
      </c>
      <c r="Q47" s="5">
        <v>1.77</v>
      </c>
      <c r="R47" s="5">
        <v>6.31</v>
      </c>
      <c r="S47" s="4">
        <v>7.02</v>
      </c>
      <c r="T47" s="4">
        <v>7.89</v>
      </c>
      <c r="U47" s="4">
        <v>42.6</v>
      </c>
      <c r="V47" s="3">
        <v>-5</v>
      </c>
      <c r="W47" s="4">
        <v>-0.1</v>
      </c>
      <c r="X47" s="4">
        <v>1.31</v>
      </c>
      <c r="Y47" s="5">
        <v>0.16200000000000001</v>
      </c>
      <c r="Z47" s="4">
        <v>-0.1</v>
      </c>
      <c r="AA47" s="4">
        <v>2.0699999999999998</v>
      </c>
      <c r="AB47" s="5">
        <v>-0.01</v>
      </c>
      <c r="AC47" s="4">
        <v>1.17</v>
      </c>
      <c r="AD47" s="6">
        <v>0.154</v>
      </c>
      <c r="AE47" s="4">
        <v>-0.5</v>
      </c>
      <c r="AF47" s="3">
        <v>156</v>
      </c>
      <c r="AG47" s="3">
        <v>-3</v>
      </c>
      <c r="AH47" s="5">
        <v>1.66</v>
      </c>
      <c r="AI47" s="4">
        <v>5.98</v>
      </c>
      <c r="AJ47" s="4">
        <v>1.71</v>
      </c>
      <c r="AK47" s="5">
        <v>0.26100000000000001</v>
      </c>
      <c r="AL47" s="5">
        <v>0.20599999999999999</v>
      </c>
      <c r="AM47" s="5">
        <v>2.08</v>
      </c>
      <c r="AN47" s="5">
        <v>4.53</v>
      </c>
      <c r="AO47" s="5">
        <v>0.623</v>
      </c>
      <c r="AP47" s="5">
        <v>2.4700000000000002</v>
      </c>
      <c r="AQ47" s="5">
        <v>0.45500000000000002</v>
      </c>
      <c r="AR47" s="5">
        <v>0.27100000000000002</v>
      </c>
      <c r="AS47" s="5">
        <v>0.39700000000000002</v>
      </c>
      <c r="AT47" s="5">
        <v>6.2E-2</v>
      </c>
      <c r="AU47" s="5">
        <v>0.318</v>
      </c>
      <c r="AV47" s="5">
        <v>6.3E-2</v>
      </c>
      <c r="AW47" s="5">
        <v>0.184</v>
      </c>
      <c r="AX47" s="5">
        <v>2.3E-2</v>
      </c>
      <c r="AY47" s="5">
        <v>0.16200000000000001</v>
      </c>
      <c r="AZ47" s="5">
        <v>2.3E-2</v>
      </c>
      <c r="BA47" s="4">
        <v>71.8</v>
      </c>
      <c r="BB47" s="4">
        <v>-0.1</v>
      </c>
      <c r="BC47" s="3">
        <v>-10</v>
      </c>
      <c r="BD47" s="3">
        <v>867</v>
      </c>
      <c r="BE47" s="4">
        <v>26.1</v>
      </c>
      <c r="BF47" s="3">
        <v>1500</v>
      </c>
      <c r="BG47" s="5">
        <v>7.3999999999999996E-2</v>
      </c>
      <c r="BH47" s="3">
        <v>663</v>
      </c>
      <c r="BI47" s="4">
        <v>-0.5</v>
      </c>
      <c r="BJ47" s="4">
        <v>-0.5</v>
      </c>
      <c r="BK47" s="4">
        <v>-0.5</v>
      </c>
      <c r="BL47" s="4">
        <v>-0.5</v>
      </c>
      <c r="BM47" s="7"/>
    </row>
    <row r="48" spans="1:245" ht="11.1" customHeight="1" x14ac:dyDescent="0.2">
      <c r="A48" s="26" t="s">
        <v>117</v>
      </c>
      <c r="B48" s="46">
        <v>398085</v>
      </c>
      <c r="C48" s="46">
        <v>6049847</v>
      </c>
      <c r="D48" s="3">
        <v>28900</v>
      </c>
      <c r="E48" s="3">
        <v>341</v>
      </c>
      <c r="F48" s="3">
        <v>19.2</v>
      </c>
      <c r="G48" s="3">
        <v>828</v>
      </c>
      <c r="H48" s="4">
        <v>48.4</v>
      </c>
      <c r="I48" s="3">
        <v>12</v>
      </c>
      <c r="J48" s="3">
        <v>138</v>
      </c>
      <c r="K48" s="5">
        <v>4.38</v>
      </c>
      <c r="L48" s="4">
        <v>-0.5</v>
      </c>
      <c r="M48" s="4">
        <v>7.96</v>
      </c>
      <c r="N48" s="6">
        <v>0.216</v>
      </c>
      <c r="O48" s="6">
        <v>7.0000000000000001E-3</v>
      </c>
      <c r="P48" s="4">
        <v>-0.1</v>
      </c>
      <c r="Q48" s="5">
        <v>2.58</v>
      </c>
      <c r="R48" s="5">
        <v>0.84199999999999997</v>
      </c>
      <c r="S48" s="4">
        <v>7.8</v>
      </c>
      <c r="T48" s="4">
        <v>17.2</v>
      </c>
      <c r="U48" s="4">
        <v>37.700000000000003</v>
      </c>
      <c r="V48" s="3">
        <v>145</v>
      </c>
      <c r="W48" s="4">
        <v>2.4900000000000002</v>
      </c>
      <c r="X48" s="4">
        <v>1.7</v>
      </c>
      <c r="Y48" s="5">
        <v>1.01</v>
      </c>
      <c r="Z48" s="4">
        <v>-0.1</v>
      </c>
      <c r="AA48" s="4">
        <v>1.01</v>
      </c>
      <c r="AB48" s="5">
        <v>-0.01</v>
      </c>
      <c r="AC48" s="4">
        <v>4.7699999999999996</v>
      </c>
      <c r="AD48" s="6">
        <v>0.437</v>
      </c>
      <c r="AE48" s="4">
        <v>-0.5</v>
      </c>
      <c r="AF48" s="3">
        <v>934</v>
      </c>
      <c r="AG48" s="3">
        <v>-3</v>
      </c>
      <c r="AH48" s="5">
        <v>3.45</v>
      </c>
      <c r="AI48" s="4">
        <v>15.9</v>
      </c>
      <c r="AJ48" s="4">
        <v>8.8699999999999992</v>
      </c>
      <c r="AK48" s="5">
        <v>0.51900000000000002</v>
      </c>
      <c r="AL48" s="5">
        <v>0.875</v>
      </c>
      <c r="AM48" s="5">
        <v>4.8099999999999996</v>
      </c>
      <c r="AN48" s="4">
        <v>10.8</v>
      </c>
      <c r="AO48" s="5">
        <v>1.2</v>
      </c>
      <c r="AP48" s="5">
        <v>4.6399999999999997</v>
      </c>
      <c r="AQ48" s="5">
        <v>0.88900000000000001</v>
      </c>
      <c r="AR48" s="5">
        <v>0.215</v>
      </c>
      <c r="AS48" s="5">
        <v>0.72099999999999997</v>
      </c>
      <c r="AT48" s="5">
        <v>0.10100000000000001</v>
      </c>
      <c r="AU48" s="5">
        <v>0.53100000000000003</v>
      </c>
      <c r="AV48" s="5">
        <v>9.8000000000000004E-2</v>
      </c>
      <c r="AW48" s="5">
        <v>0.34899999999999998</v>
      </c>
      <c r="AX48" s="5">
        <v>3.6999999999999998E-2</v>
      </c>
      <c r="AY48" s="5">
        <v>0.28000000000000003</v>
      </c>
      <c r="AZ48" s="5">
        <v>4.4999999999999998E-2</v>
      </c>
      <c r="BA48" s="3">
        <v>113</v>
      </c>
      <c r="BB48" s="4">
        <v>0.35799999999999998</v>
      </c>
      <c r="BC48" s="3">
        <v>-10</v>
      </c>
      <c r="BD48" s="3">
        <v>1730</v>
      </c>
      <c r="BE48" s="4">
        <v>84.5</v>
      </c>
      <c r="BF48" s="3">
        <v>863</v>
      </c>
      <c r="BG48" s="5">
        <v>0.36799999999999999</v>
      </c>
      <c r="BH48" s="3">
        <v>583</v>
      </c>
      <c r="BI48" s="4">
        <v>-0.5</v>
      </c>
      <c r="BJ48" s="4">
        <v>-0.5</v>
      </c>
      <c r="BK48" s="4">
        <v>-0.5</v>
      </c>
      <c r="BL48" s="4">
        <v>-0.5</v>
      </c>
      <c r="BM48" s="7"/>
    </row>
    <row r="49" spans="1:65" ht="11.1" customHeight="1" x14ac:dyDescent="0.2">
      <c r="A49" s="26" t="s">
        <v>118</v>
      </c>
      <c r="B49" s="46">
        <v>398085</v>
      </c>
      <c r="C49" s="46">
        <v>6049847</v>
      </c>
      <c r="D49" s="3">
        <v>33300</v>
      </c>
      <c r="E49" s="3">
        <v>334</v>
      </c>
      <c r="F49" s="3">
        <v>17.899999999999999</v>
      </c>
      <c r="G49" s="3">
        <v>524</v>
      </c>
      <c r="H49" s="4">
        <v>47.7</v>
      </c>
      <c r="I49" s="3">
        <v>16.100000000000001</v>
      </c>
      <c r="J49" s="3">
        <v>330</v>
      </c>
      <c r="K49" s="5">
        <v>4.5199999999999996</v>
      </c>
      <c r="L49" s="4">
        <v>-0.5</v>
      </c>
      <c r="M49" s="4">
        <v>9.73</v>
      </c>
      <c r="N49" s="6">
        <v>0.33</v>
      </c>
      <c r="O49" s="6">
        <v>-5.0000000000000001E-3</v>
      </c>
      <c r="P49" s="4">
        <v>-0.1</v>
      </c>
      <c r="Q49" s="5">
        <v>2.68</v>
      </c>
      <c r="R49" s="5">
        <v>0.94</v>
      </c>
      <c r="S49" s="4">
        <v>6.26</v>
      </c>
      <c r="T49" s="4">
        <v>11.9</v>
      </c>
      <c r="U49" s="4">
        <v>30.6</v>
      </c>
      <c r="V49" s="3">
        <v>-5</v>
      </c>
      <c r="W49" s="4">
        <v>0.35</v>
      </c>
      <c r="X49" s="4">
        <v>0.92100000000000004</v>
      </c>
      <c r="Y49" s="5">
        <v>0.41099999999999998</v>
      </c>
      <c r="Z49" s="4">
        <v>-0.1</v>
      </c>
      <c r="AA49" s="4">
        <v>0.79700000000000004</v>
      </c>
      <c r="AB49" s="5">
        <v>-0.01</v>
      </c>
      <c r="AC49" s="4">
        <v>3.53</v>
      </c>
      <c r="AD49" s="6">
        <v>0.23699999999999999</v>
      </c>
      <c r="AE49" s="4">
        <v>-0.5</v>
      </c>
      <c r="AF49" s="3">
        <v>383</v>
      </c>
      <c r="AG49" s="3">
        <v>-3</v>
      </c>
      <c r="AH49" s="5">
        <v>1.74</v>
      </c>
      <c r="AI49" s="4">
        <v>7.78</v>
      </c>
      <c r="AJ49" s="4">
        <v>2.65</v>
      </c>
      <c r="AK49" s="5">
        <v>0.254</v>
      </c>
      <c r="AL49" s="5">
        <v>0.30299999999999999</v>
      </c>
      <c r="AM49" s="5">
        <v>3.83</v>
      </c>
      <c r="AN49" s="5">
        <v>8.3800000000000008</v>
      </c>
      <c r="AO49" s="5">
        <v>0.94799999999999995</v>
      </c>
      <c r="AP49" s="5">
        <v>3.41</v>
      </c>
      <c r="AQ49" s="5">
        <v>0.63300000000000001</v>
      </c>
      <c r="AR49" s="5">
        <v>0.20699999999999999</v>
      </c>
      <c r="AS49" s="5">
        <v>0.45100000000000001</v>
      </c>
      <c r="AT49" s="5">
        <v>7.2999999999999995E-2</v>
      </c>
      <c r="AU49" s="5">
        <v>0.32400000000000001</v>
      </c>
      <c r="AV49" s="5">
        <v>6.9000000000000006E-2</v>
      </c>
      <c r="AW49" s="5">
        <v>0.17699999999999999</v>
      </c>
      <c r="AX49" s="5">
        <v>2.5000000000000001E-2</v>
      </c>
      <c r="AY49" s="5">
        <v>0.154</v>
      </c>
      <c r="AZ49" s="5">
        <v>1.6E-2</v>
      </c>
      <c r="BA49" s="3">
        <v>124</v>
      </c>
      <c r="BB49" s="4">
        <v>0.22700000000000001</v>
      </c>
      <c r="BC49" s="3">
        <v>-10</v>
      </c>
      <c r="BD49" s="3">
        <v>918</v>
      </c>
      <c r="BE49" s="4">
        <v>44</v>
      </c>
      <c r="BF49" s="3">
        <v>1510</v>
      </c>
      <c r="BG49" s="5">
        <v>0.218</v>
      </c>
      <c r="BH49" s="3">
        <v>683</v>
      </c>
      <c r="BI49" s="4">
        <v>-0.5</v>
      </c>
      <c r="BJ49" s="4">
        <v>-0.5</v>
      </c>
      <c r="BK49" s="4">
        <v>-0.5</v>
      </c>
      <c r="BL49" s="4">
        <v>-0.5</v>
      </c>
      <c r="BM49" s="7"/>
    </row>
    <row r="50" spans="1:65" ht="11.1" customHeight="1" x14ac:dyDescent="0.2">
      <c r="A50" s="26" t="s">
        <v>119</v>
      </c>
      <c r="B50" s="46">
        <v>398085</v>
      </c>
      <c r="C50" s="46">
        <v>6049847</v>
      </c>
      <c r="D50" s="3">
        <v>41400</v>
      </c>
      <c r="E50" s="3">
        <v>378</v>
      </c>
      <c r="F50" s="3">
        <v>21.8</v>
      </c>
      <c r="G50" s="3">
        <v>901</v>
      </c>
      <c r="H50" s="4">
        <v>50.5</v>
      </c>
      <c r="I50" s="3">
        <v>12.4</v>
      </c>
      <c r="J50" s="3">
        <v>179</v>
      </c>
      <c r="K50" s="5">
        <v>5.12</v>
      </c>
      <c r="L50" s="4">
        <v>-0.5</v>
      </c>
      <c r="M50" s="4">
        <v>6.25</v>
      </c>
      <c r="N50" s="6">
        <v>0.20399999999999999</v>
      </c>
      <c r="O50" s="6">
        <v>-5.0000000000000001E-3</v>
      </c>
      <c r="P50" s="4">
        <v>-0.1</v>
      </c>
      <c r="Q50" s="5">
        <v>2.57</v>
      </c>
      <c r="R50" s="5">
        <v>1.75</v>
      </c>
      <c r="S50" s="4">
        <v>7.18</v>
      </c>
      <c r="T50" s="4">
        <v>20.8</v>
      </c>
      <c r="U50" s="4">
        <v>57</v>
      </c>
      <c r="V50" s="3">
        <v>-5</v>
      </c>
      <c r="W50" s="4">
        <v>1.48</v>
      </c>
      <c r="X50" s="4">
        <v>2.97</v>
      </c>
      <c r="Y50" s="5">
        <v>0.65</v>
      </c>
      <c r="Z50" s="4">
        <v>-0.1</v>
      </c>
      <c r="AA50" s="4">
        <v>1.19</v>
      </c>
      <c r="AB50" s="5">
        <v>-0.01</v>
      </c>
      <c r="AC50" s="4">
        <v>1.03</v>
      </c>
      <c r="AD50" s="6">
        <v>0.39400000000000002</v>
      </c>
      <c r="AE50" s="4">
        <v>-0.5</v>
      </c>
      <c r="AF50" s="3">
        <v>670</v>
      </c>
      <c r="AG50" s="3">
        <v>-3</v>
      </c>
      <c r="AH50" s="5">
        <v>2.93</v>
      </c>
      <c r="AI50" s="4">
        <v>16.8</v>
      </c>
      <c r="AJ50" s="4">
        <v>6.3</v>
      </c>
      <c r="AK50" s="5">
        <v>0.54100000000000004</v>
      </c>
      <c r="AL50" s="5">
        <v>0.64400000000000002</v>
      </c>
      <c r="AM50" s="5">
        <v>4.37</v>
      </c>
      <c r="AN50" s="5">
        <v>9.56</v>
      </c>
      <c r="AO50" s="5">
        <v>1.06</v>
      </c>
      <c r="AP50" s="5">
        <v>4.24</v>
      </c>
      <c r="AQ50" s="5">
        <v>0.82099999999999995</v>
      </c>
      <c r="AR50" s="5">
        <v>0.24199999999999999</v>
      </c>
      <c r="AS50" s="5">
        <v>0.69699999999999995</v>
      </c>
      <c r="AT50" s="5">
        <v>0.108</v>
      </c>
      <c r="AU50" s="5">
        <v>0.48799999999999999</v>
      </c>
      <c r="AV50" s="5">
        <v>9.5000000000000001E-2</v>
      </c>
      <c r="AW50" s="5">
        <v>0.28599999999999998</v>
      </c>
      <c r="AX50" s="5">
        <v>2.8000000000000001E-2</v>
      </c>
      <c r="AY50" s="5">
        <v>0.34100000000000003</v>
      </c>
      <c r="AZ50" s="5">
        <v>4.1000000000000002E-2</v>
      </c>
      <c r="BA50" s="3">
        <v>128</v>
      </c>
      <c r="BB50" s="4">
        <v>0.38700000000000001</v>
      </c>
      <c r="BC50" s="3">
        <v>-10</v>
      </c>
      <c r="BD50" s="3">
        <v>981</v>
      </c>
      <c r="BE50" s="4">
        <v>89.5</v>
      </c>
      <c r="BF50" s="3">
        <v>762</v>
      </c>
      <c r="BG50" s="5">
        <v>0.374</v>
      </c>
      <c r="BH50" s="3">
        <v>495</v>
      </c>
      <c r="BI50" s="4">
        <v>-0.5</v>
      </c>
      <c r="BJ50" s="4">
        <v>-0.5</v>
      </c>
      <c r="BK50" s="4">
        <v>-0.5</v>
      </c>
      <c r="BL50" s="4">
        <v>-0.5</v>
      </c>
      <c r="BM50" s="7"/>
    </row>
    <row r="51" spans="1:65" ht="11.1" customHeight="1" x14ac:dyDescent="0.2">
      <c r="A51" s="26" t="s">
        <v>119</v>
      </c>
      <c r="B51" s="46">
        <v>398085</v>
      </c>
      <c r="C51" s="46">
        <v>6049847</v>
      </c>
      <c r="D51" s="3">
        <v>34800</v>
      </c>
      <c r="E51" s="3">
        <v>332</v>
      </c>
      <c r="F51" s="3">
        <v>30.7</v>
      </c>
      <c r="G51" s="3">
        <v>518</v>
      </c>
      <c r="H51" s="4">
        <v>35.5</v>
      </c>
      <c r="I51" s="3">
        <v>8.85</v>
      </c>
      <c r="J51" s="4">
        <v>93.6</v>
      </c>
      <c r="K51" s="5">
        <v>2.81</v>
      </c>
      <c r="L51" s="4">
        <v>-0.5</v>
      </c>
      <c r="M51" s="4">
        <v>2.36</v>
      </c>
      <c r="N51" s="6">
        <v>0.125</v>
      </c>
      <c r="O51" s="6">
        <v>-5.0000000000000001E-3</v>
      </c>
      <c r="P51" s="4">
        <v>-0.1</v>
      </c>
      <c r="Q51" s="5">
        <v>1.31</v>
      </c>
      <c r="R51" s="5">
        <v>1.01</v>
      </c>
      <c r="S51" s="4">
        <v>5.54</v>
      </c>
      <c r="T51" s="4">
        <v>24.6</v>
      </c>
      <c r="U51" s="4">
        <v>43.1</v>
      </c>
      <c r="V51" s="3">
        <v>-5</v>
      </c>
      <c r="W51" s="4">
        <v>1.54</v>
      </c>
      <c r="X51" s="4">
        <v>2</v>
      </c>
      <c r="Y51" s="5">
        <v>0.754</v>
      </c>
      <c r="Z51" s="4">
        <v>-0.1</v>
      </c>
      <c r="AA51" s="4">
        <v>1.19</v>
      </c>
      <c r="AB51" s="5">
        <v>-0.01</v>
      </c>
      <c r="AC51" s="4">
        <v>17.5</v>
      </c>
      <c r="AD51" s="6">
        <v>0.27900000000000003</v>
      </c>
      <c r="AE51" s="4">
        <v>-0.5</v>
      </c>
      <c r="AF51" s="3">
        <v>459</v>
      </c>
      <c r="AG51" s="3">
        <v>-3</v>
      </c>
      <c r="AH51" s="5">
        <v>2.23</v>
      </c>
      <c r="AI51" s="4">
        <v>10.199999999999999</v>
      </c>
      <c r="AJ51" s="4">
        <v>3.81</v>
      </c>
      <c r="AK51" s="5">
        <v>0.32300000000000001</v>
      </c>
      <c r="AL51" s="5">
        <v>0.35299999999999998</v>
      </c>
      <c r="AM51" s="5">
        <v>3.37</v>
      </c>
      <c r="AN51" s="5">
        <v>7.42</v>
      </c>
      <c r="AO51" s="5">
        <v>0.88400000000000001</v>
      </c>
      <c r="AP51" s="5">
        <v>3.4</v>
      </c>
      <c r="AQ51" s="5">
        <v>0.55100000000000005</v>
      </c>
      <c r="AR51" s="5">
        <v>0.215</v>
      </c>
      <c r="AS51" s="5">
        <v>0.56799999999999995</v>
      </c>
      <c r="AT51" s="5">
        <v>8.5999999999999993E-2</v>
      </c>
      <c r="AU51" s="5">
        <v>0.33</v>
      </c>
      <c r="AV51" s="5">
        <v>0.08</v>
      </c>
      <c r="AW51" s="5">
        <v>0.20300000000000001</v>
      </c>
      <c r="AX51" s="5">
        <v>3.4000000000000002E-2</v>
      </c>
      <c r="AY51" s="5">
        <v>0.253</v>
      </c>
      <c r="AZ51" s="5">
        <v>0.04</v>
      </c>
      <c r="BA51" s="4">
        <v>83.8</v>
      </c>
      <c r="BB51" s="4">
        <v>0.128</v>
      </c>
      <c r="BC51" s="3">
        <v>-10</v>
      </c>
      <c r="BD51" s="3">
        <v>1060</v>
      </c>
      <c r="BE51" s="4">
        <v>51.4</v>
      </c>
      <c r="BF51" s="3">
        <v>591</v>
      </c>
      <c r="BG51" s="5">
        <v>0.13100000000000001</v>
      </c>
      <c r="BH51" s="3">
        <v>420</v>
      </c>
      <c r="BI51" s="4">
        <v>-0.5</v>
      </c>
      <c r="BJ51" s="4">
        <v>-0.5</v>
      </c>
      <c r="BK51" s="4">
        <v>-0.5</v>
      </c>
      <c r="BL51" s="4">
        <v>-0.5</v>
      </c>
      <c r="BM51" s="7"/>
    </row>
    <row r="52" spans="1:65" ht="11.1" customHeight="1" x14ac:dyDescent="0.2">
      <c r="A52" s="26" t="s">
        <v>120</v>
      </c>
      <c r="B52" s="46">
        <v>398085</v>
      </c>
      <c r="C52" s="46">
        <v>6049847</v>
      </c>
      <c r="D52" s="3">
        <v>25700</v>
      </c>
      <c r="E52" s="3">
        <v>304</v>
      </c>
      <c r="F52" s="3">
        <v>15.4</v>
      </c>
      <c r="G52" s="3">
        <v>603</v>
      </c>
      <c r="H52" s="4">
        <v>39.1</v>
      </c>
      <c r="I52" s="3">
        <v>12.6</v>
      </c>
      <c r="J52" s="3">
        <v>124</v>
      </c>
      <c r="K52" s="5">
        <v>3.34</v>
      </c>
      <c r="L52" s="4">
        <v>-0.5</v>
      </c>
      <c r="M52" s="4">
        <v>6.11</v>
      </c>
      <c r="N52" s="6">
        <v>0.26600000000000001</v>
      </c>
      <c r="O52" s="6">
        <v>-5.0000000000000001E-3</v>
      </c>
      <c r="P52" s="4">
        <v>-0.1</v>
      </c>
      <c r="Q52" s="5">
        <v>2.15</v>
      </c>
      <c r="R52" s="5">
        <v>0.92400000000000004</v>
      </c>
      <c r="S52" s="4">
        <v>6.93</v>
      </c>
      <c r="T52" s="4">
        <v>12.6</v>
      </c>
      <c r="U52" s="4">
        <v>29.4</v>
      </c>
      <c r="V52" s="3">
        <v>162</v>
      </c>
      <c r="W52" s="4">
        <v>1.65</v>
      </c>
      <c r="X52" s="4">
        <v>1.46</v>
      </c>
      <c r="Y52" s="5">
        <v>0.73899999999999999</v>
      </c>
      <c r="Z52" s="4">
        <v>-0.1</v>
      </c>
      <c r="AA52" s="4">
        <v>0.98599999999999999</v>
      </c>
      <c r="AB52" s="5">
        <v>-0.01</v>
      </c>
      <c r="AC52" s="4">
        <v>4.24</v>
      </c>
      <c r="AD52" s="6">
        <v>0.34499999999999997</v>
      </c>
      <c r="AE52" s="4">
        <v>-0.5</v>
      </c>
      <c r="AF52" s="3">
        <v>598</v>
      </c>
      <c r="AG52" s="3">
        <v>-3</v>
      </c>
      <c r="AH52" s="5">
        <v>2.29</v>
      </c>
      <c r="AI52" s="4">
        <v>10</v>
      </c>
      <c r="AJ52" s="4">
        <v>4.17</v>
      </c>
      <c r="AK52" s="5">
        <v>0.34399999999999997</v>
      </c>
      <c r="AL52" s="5">
        <v>0.40400000000000003</v>
      </c>
      <c r="AM52" s="5">
        <v>3.39</v>
      </c>
      <c r="AN52" s="5">
        <v>7.46</v>
      </c>
      <c r="AO52" s="5">
        <v>1.03</v>
      </c>
      <c r="AP52" s="5">
        <v>4.12</v>
      </c>
      <c r="AQ52" s="5">
        <v>0.59</v>
      </c>
      <c r="AR52" s="5">
        <v>0.16800000000000001</v>
      </c>
      <c r="AS52" s="5">
        <v>0.5</v>
      </c>
      <c r="AT52" s="5">
        <v>8.4000000000000005E-2</v>
      </c>
      <c r="AU52" s="5">
        <v>0.36899999999999999</v>
      </c>
      <c r="AV52" s="5">
        <v>8.1000000000000003E-2</v>
      </c>
      <c r="AW52" s="5">
        <v>0.22500000000000001</v>
      </c>
      <c r="AX52" s="5">
        <v>3.3000000000000002E-2</v>
      </c>
      <c r="AY52" s="5">
        <v>0.21</v>
      </c>
      <c r="AZ52" s="5">
        <v>2.9000000000000001E-2</v>
      </c>
      <c r="BA52" s="3">
        <v>113</v>
      </c>
      <c r="BB52" s="4">
        <v>0.48</v>
      </c>
      <c r="BC52" s="3">
        <v>-10</v>
      </c>
      <c r="BD52" s="3">
        <v>1000</v>
      </c>
      <c r="BE52" s="4">
        <v>55.9</v>
      </c>
      <c r="BF52" s="3">
        <v>772</v>
      </c>
      <c r="BG52" s="5">
        <v>0.30099999999999999</v>
      </c>
      <c r="BH52" s="3">
        <v>451</v>
      </c>
      <c r="BI52" s="4">
        <v>-0.5</v>
      </c>
      <c r="BJ52" s="4">
        <v>-0.5</v>
      </c>
      <c r="BK52" s="4">
        <v>-0.5</v>
      </c>
      <c r="BL52" s="4">
        <v>-0.5</v>
      </c>
      <c r="BM52" s="7"/>
    </row>
    <row r="53" spans="1:65" ht="11.1" customHeight="1" x14ac:dyDescent="0.2">
      <c r="A53" s="26" t="s">
        <v>121</v>
      </c>
      <c r="B53" s="46">
        <v>398085</v>
      </c>
      <c r="C53" s="46">
        <v>6049847</v>
      </c>
      <c r="D53" s="3">
        <v>31900</v>
      </c>
      <c r="E53" s="3">
        <v>303</v>
      </c>
      <c r="F53" s="3">
        <v>14.8</v>
      </c>
      <c r="G53" s="3">
        <v>516</v>
      </c>
      <c r="H53" s="4">
        <v>43.8</v>
      </c>
      <c r="I53" s="3">
        <v>15</v>
      </c>
      <c r="J53" s="3">
        <v>357</v>
      </c>
      <c r="K53" s="5">
        <v>4.28</v>
      </c>
      <c r="L53" s="4">
        <v>-0.5</v>
      </c>
      <c r="M53" s="4">
        <v>9.4700000000000006</v>
      </c>
      <c r="N53" s="6">
        <v>0.30299999999999999</v>
      </c>
      <c r="O53" s="6">
        <v>-5.0000000000000001E-3</v>
      </c>
      <c r="P53" s="4">
        <v>-0.1</v>
      </c>
      <c r="Q53" s="5">
        <v>3.18</v>
      </c>
      <c r="R53" s="5">
        <v>2.79</v>
      </c>
      <c r="S53" s="4">
        <v>6.94</v>
      </c>
      <c r="T53" s="4">
        <v>7.43</v>
      </c>
      <c r="U53" s="4">
        <v>29.2</v>
      </c>
      <c r="V53" s="3">
        <v>-5</v>
      </c>
      <c r="W53" s="4">
        <v>-0.1</v>
      </c>
      <c r="X53" s="4">
        <v>0.89</v>
      </c>
      <c r="Y53" s="5">
        <v>0.316</v>
      </c>
      <c r="Z53" s="4">
        <v>-0.1</v>
      </c>
      <c r="AA53" s="4">
        <v>0.76600000000000001</v>
      </c>
      <c r="AB53" s="5">
        <v>-0.01</v>
      </c>
      <c r="AC53" s="4">
        <v>3.31</v>
      </c>
      <c r="AD53" s="6">
        <v>0.218</v>
      </c>
      <c r="AE53" s="4">
        <v>-0.5</v>
      </c>
      <c r="AF53" s="3">
        <v>318</v>
      </c>
      <c r="AG53" s="3">
        <v>-3</v>
      </c>
      <c r="AH53" s="5">
        <v>1.83</v>
      </c>
      <c r="AI53" s="4">
        <v>6.79</v>
      </c>
      <c r="AJ53" s="4">
        <v>2.2799999999999998</v>
      </c>
      <c r="AK53" s="5">
        <v>0.217</v>
      </c>
      <c r="AL53" s="5">
        <v>0.26700000000000002</v>
      </c>
      <c r="AM53" s="5">
        <v>3.11</v>
      </c>
      <c r="AN53" s="5">
        <v>6.98</v>
      </c>
      <c r="AO53" s="5">
        <v>0.81699999999999995</v>
      </c>
      <c r="AP53" s="5">
        <v>3.16</v>
      </c>
      <c r="AQ53" s="5">
        <v>0.64300000000000002</v>
      </c>
      <c r="AR53" s="5">
        <v>0.218</v>
      </c>
      <c r="AS53" s="5">
        <v>0.46100000000000002</v>
      </c>
      <c r="AT53" s="5">
        <v>7.0999999999999994E-2</v>
      </c>
      <c r="AU53" s="5">
        <v>0.36499999999999999</v>
      </c>
      <c r="AV53" s="5">
        <v>6.5000000000000002E-2</v>
      </c>
      <c r="AW53" s="5">
        <v>0.187</v>
      </c>
      <c r="AX53" s="5">
        <v>2.3E-2</v>
      </c>
      <c r="AY53" s="5">
        <v>0.154</v>
      </c>
      <c r="AZ53" s="5">
        <v>2.1999999999999999E-2</v>
      </c>
      <c r="BA53" s="3">
        <v>118</v>
      </c>
      <c r="BB53" s="4">
        <v>-0.1</v>
      </c>
      <c r="BC53" s="3">
        <v>-10</v>
      </c>
      <c r="BD53" s="3">
        <v>1260</v>
      </c>
      <c r="BE53" s="4">
        <v>52.4</v>
      </c>
      <c r="BF53" s="3">
        <v>1740</v>
      </c>
      <c r="BG53" s="5">
        <v>0.2</v>
      </c>
      <c r="BH53" s="3">
        <v>776</v>
      </c>
      <c r="BI53" s="4">
        <v>-0.5</v>
      </c>
      <c r="BJ53" s="4">
        <v>-0.5</v>
      </c>
      <c r="BK53" s="4">
        <v>-0.5</v>
      </c>
      <c r="BL53" s="4">
        <v>-0.5</v>
      </c>
      <c r="BM53" s="7"/>
    </row>
    <row r="54" spans="1:65" ht="11.1" customHeight="1" x14ac:dyDescent="0.2">
      <c r="A54" s="26" t="s">
        <v>122</v>
      </c>
      <c r="B54" s="46">
        <v>398116</v>
      </c>
      <c r="C54" s="46">
        <v>6049898</v>
      </c>
      <c r="D54" s="3">
        <v>39100</v>
      </c>
      <c r="E54" s="3">
        <v>354</v>
      </c>
      <c r="F54" s="3">
        <v>14.5</v>
      </c>
      <c r="G54" s="3">
        <v>845</v>
      </c>
      <c r="H54" s="4">
        <v>54.1</v>
      </c>
      <c r="I54" s="3">
        <v>13.9</v>
      </c>
      <c r="J54" s="3">
        <v>164</v>
      </c>
      <c r="K54" s="5">
        <v>4.6500000000000004</v>
      </c>
      <c r="L54" s="4">
        <v>-0.5</v>
      </c>
      <c r="M54" s="4">
        <v>8.6300000000000008</v>
      </c>
      <c r="N54" s="6">
        <v>0.29099999999999998</v>
      </c>
      <c r="O54" s="6">
        <v>-5.0000000000000001E-3</v>
      </c>
      <c r="P54" s="4">
        <v>-0.1</v>
      </c>
      <c r="Q54" s="5">
        <v>1.83</v>
      </c>
      <c r="R54" s="5">
        <v>0.78200000000000003</v>
      </c>
      <c r="S54" s="4">
        <v>7.16</v>
      </c>
      <c r="T54" s="4">
        <v>13.1</v>
      </c>
      <c r="U54" s="4">
        <v>31.5</v>
      </c>
      <c r="V54" s="3">
        <v>134</v>
      </c>
      <c r="W54" s="4">
        <v>1.85</v>
      </c>
      <c r="X54" s="4">
        <v>1.29</v>
      </c>
      <c r="Y54" s="5">
        <v>0.72099999999999997</v>
      </c>
      <c r="Z54" s="4">
        <v>-0.1</v>
      </c>
      <c r="AA54" s="4">
        <v>0.95299999999999996</v>
      </c>
      <c r="AB54" s="5">
        <v>-0.01</v>
      </c>
      <c r="AC54" s="4">
        <v>4.1900000000000004</v>
      </c>
      <c r="AD54" s="6">
        <v>0.41499999999999998</v>
      </c>
      <c r="AE54" s="4">
        <v>-0.5</v>
      </c>
      <c r="AF54" s="3">
        <v>745</v>
      </c>
      <c r="AG54" s="3">
        <v>-3</v>
      </c>
      <c r="AH54" s="5">
        <v>2.54</v>
      </c>
      <c r="AI54" s="4">
        <v>11.8</v>
      </c>
      <c r="AJ54" s="4">
        <v>7.4</v>
      </c>
      <c r="AK54" s="5">
        <v>0.38600000000000001</v>
      </c>
      <c r="AL54" s="5">
        <v>0.83099999999999996</v>
      </c>
      <c r="AM54" s="5">
        <v>3.64</v>
      </c>
      <c r="AN54" s="5">
        <v>7.99</v>
      </c>
      <c r="AO54" s="5">
        <v>0.91600000000000004</v>
      </c>
      <c r="AP54" s="5">
        <v>3.66</v>
      </c>
      <c r="AQ54" s="5">
        <v>0.71599999999999997</v>
      </c>
      <c r="AR54" s="5">
        <v>0.192</v>
      </c>
      <c r="AS54" s="5">
        <v>0.68200000000000005</v>
      </c>
      <c r="AT54" s="5">
        <v>0.09</v>
      </c>
      <c r="AU54" s="5">
        <v>0.42399999999999999</v>
      </c>
      <c r="AV54" s="5">
        <v>9.0999999999999998E-2</v>
      </c>
      <c r="AW54" s="5">
        <v>0.23200000000000001</v>
      </c>
      <c r="AX54" s="5">
        <v>3.1E-2</v>
      </c>
      <c r="AY54" s="5">
        <v>0.23400000000000001</v>
      </c>
      <c r="AZ54" s="5">
        <v>3.3000000000000002E-2</v>
      </c>
      <c r="BA54" s="3">
        <v>117</v>
      </c>
      <c r="BB54" s="4">
        <v>0.44700000000000001</v>
      </c>
      <c r="BC54" s="3">
        <v>-10</v>
      </c>
      <c r="BD54" s="3">
        <v>1440</v>
      </c>
      <c r="BE54" s="4">
        <v>68.599999999999994</v>
      </c>
      <c r="BF54" s="3">
        <v>1140</v>
      </c>
      <c r="BG54" s="5">
        <v>0.33200000000000002</v>
      </c>
      <c r="BH54" s="3">
        <v>580</v>
      </c>
      <c r="BI54" s="4">
        <v>-0.5</v>
      </c>
      <c r="BJ54" s="4">
        <v>-0.5</v>
      </c>
      <c r="BK54" s="4">
        <v>-0.5</v>
      </c>
      <c r="BL54" s="4">
        <v>-0.5</v>
      </c>
      <c r="BM54" s="7"/>
    </row>
    <row r="55" spans="1:65" ht="11.1" customHeight="1" x14ac:dyDescent="0.2">
      <c r="A55" s="26" t="s">
        <v>123</v>
      </c>
      <c r="B55" s="46">
        <v>398131</v>
      </c>
      <c r="C55" s="46">
        <v>6049922</v>
      </c>
      <c r="D55" s="3">
        <v>40600</v>
      </c>
      <c r="E55" s="3">
        <v>320</v>
      </c>
      <c r="F55" s="3">
        <v>19.3</v>
      </c>
      <c r="G55" s="3">
        <v>720</v>
      </c>
      <c r="H55" s="4">
        <v>47.6</v>
      </c>
      <c r="I55" s="3">
        <v>17.2</v>
      </c>
      <c r="J55" s="3">
        <v>210</v>
      </c>
      <c r="K55" s="5">
        <v>5.4</v>
      </c>
      <c r="L55" s="4">
        <v>-0.5</v>
      </c>
      <c r="M55" s="4">
        <v>7.25</v>
      </c>
      <c r="N55" s="6">
        <v>0.26500000000000001</v>
      </c>
      <c r="O55" s="6">
        <v>-5.0000000000000001E-3</v>
      </c>
      <c r="P55" s="4">
        <v>-0.1</v>
      </c>
      <c r="Q55" s="5">
        <v>2.0099999999999998</v>
      </c>
      <c r="R55" s="5">
        <v>1.18</v>
      </c>
      <c r="S55" s="4">
        <v>10.8</v>
      </c>
      <c r="T55" s="3">
        <v>262</v>
      </c>
      <c r="U55" s="4">
        <v>74</v>
      </c>
      <c r="V55" s="3">
        <v>-5</v>
      </c>
      <c r="W55" s="4">
        <v>1.27</v>
      </c>
      <c r="X55" s="4">
        <v>0.67</v>
      </c>
      <c r="Y55" s="5">
        <v>0.41</v>
      </c>
      <c r="Z55" s="4">
        <v>-0.1</v>
      </c>
      <c r="AA55" s="4">
        <v>1.79</v>
      </c>
      <c r="AB55" s="5">
        <v>-0.01</v>
      </c>
      <c r="AC55" s="4">
        <v>1.05</v>
      </c>
      <c r="AD55" s="6">
        <v>0.36199999999999999</v>
      </c>
      <c r="AE55" s="4">
        <v>-0.5</v>
      </c>
      <c r="AF55" s="3">
        <v>441</v>
      </c>
      <c r="AG55" s="3">
        <v>-3</v>
      </c>
      <c r="AH55" s="5">
        <v>1.99</v>
      </c>
      <c r="AI55" s="4">
        <v>11.6</v>
      </c>
      <c r="AJ55" s="4">
        <v>4.88</v>
      </c>
      <c r="AK55" s="5">
        <v>0.46200000000000002</v>
      </c>
      <c r="AL55" s="5">
        <v>0.72499999999999998</v>
      </c>
      <c r="AM55" s="5">
        <v>3.12</v>
      </c>
      <c r="AN55" s="5">
        <v>6.47</v>
      </c>
      <c r="AO55" s="5">
        <v>0.80600000000000005</v>
      </c>
      <c r="AP55" s="5">
        <v>3.46</v>
      </c>
      <c r="AQ55" s="5">
        <v>0.47199999999999998</v>
      </c>
      <c r="AR55" s="5">
        <v>0.23799999999999999</v>
      </c>
      <c r="AS55" s="5">
        <v>0.40799999999999997</v>
      </c>
      <c r="AT55" s="5">
        <v>9.1999999999999998E-2</v>
      </c>
      <c r="AU55" s="5">
        <v>0.48099999999999998</v>
      </c>
      <c r="AV55" s="5">
        <v>8.2000000000000003E-2</v>
      </c>
      <c r="AW55" s="5">
        <v>0.21099999999999999</v>
      </c>
      <c r="AX55" s="5">
        <v>0.04</v>
      </c>
      <c r="AY55" s="5">
        <v>0.17199999999999999</v>
      </c>
      <c r="AZ55" s="5">
        <v>2.8000000000000001E-2</v>
      </c>
      <c r="BA55" s="3">
        <v>134</v>
      </c>
      <c r="BB55" s="4">
        <v>-0.1</v>
      </c>
      <c r="BC55" s="3">
        <v>-10</v>
      </c>
      <c r="BD55" s="3">
        <v>1020</v>
      </c>
      <c r="BE55" s="4">
        <v>76.2</v>
      </c>
      <c r="BF55" s="3">
        <v>849</v>
      </c>
      <c r="BG55" s="5">
        <v>0.27100000000000002</v>
      </c>
      <c r="BH55" s="3">
        <v>487</v>
      </c>
      <c r="BI55" s="4">
        <v>-0.5</v>
      </c>
      <c r="BJ55" s="4">
        <v>-0.5</v>
      </c>
      <c r="BK55" s="4">
        <v>-0.5</v>
      </c>
      <c r="BL55" s="4">
        <v>-0.5</v>
      </c>
      <c r="BM55" s="7"/>
    </row>
    <row r="56" spans="1:65" ht="11.1" customHeight="1" x14ac:dyDescent="0.2">
      <c r="A56" s="26" t="s">
        <v>124</v>
      </c>
      <c r="B56" s="46">
        <v>398131</v>
      </c>
      <c r="C56" s="46">
        <v>6049922</v>
      </c>
      <c r="D56" s="3">
        <v>29100</v>
      </c>
      <c r="E56" s="3">
        <v>330</v>
      </c>
      <c r="F56" s="3">
        <v>16.2</v>
      </c>
      <c r="G56" s="3">
        <v>686</v>
      </c>
      <c r="H56" s="4">
        <v>41.7</v>
      </c>
      <c r="I56" s="3">
        <v>12.7</v>
      </c>
      <c r="J56" s="3">
        <v>164</v>
      </c>
      <c r="K56" s="5">
        <v>3.73</v>
      </c>
      <c r="L56" s="4">
        <v>-0.5</v>
      </c>
      <c r="M56" s="4">
        <v>7.79</v>
      </c>
      <c r="N56" s="6">
        <v>0.26100000000000001</v>
      </c>
      <c r="O56" s="6">
        <v>-5.0000000000000001E-3</v>
      </c>
      <c r="P56" s="4">
        <v>-0.1</v>
      </c>
      <c r="Q56" s="5">
        <v>1.83</v>
      </c>
      <c r="R56" s="5">
        <v>0.60899999999999999</v>
      </c>
      <c r="S56" s="4">
        <v>7.15</v>
      </c>
      <c r="T56" s="4">
        <v>13.4</v>
      </c>
      <c r="U56" s="4">
        <v>31.1</v>
      </c>
      <c r="V56" s="3">
        <v>131</v>
      </c>
      <c r="W56" s="4">
        <v>1.7</v>
      </c>
      <c r="X56" s="4">
        <v>1.3</v>
      </c>
      <c r="Y56" s="5">
        <v>0.71699999999999997</v>
      </c>
      <c r="Z56" s="4">
        <v>-0.1</v>
      </c>
      <c r="AA56" s="4">
        <v>0.91200000000000003</v>
      </c>
      <c r="AB56" s="5">
        <v>-0.01</v>
      </c>
      <c r="AC56" s="4">
        <v>3.98</v>
      </c>
      <c r="AD56" s="6">
        <v>0.40500000000000003</v>
      </c>
      <c r="AE56" s="4">
        <v>-0.5</v>
      </c>
      <c r="AF56" s="3">
        <v>760</v>
      </c>
      <c r="AG56" s="3">
        <v>-3</v>
      </c>
      <c r="AH56" s="5">
        <v>2.36</v>
      </c>
      <c r="AI56" s="4">
        <v>11.4</v>
      </c>
      <c r="AJ56" s="4">
        <v>6.55</v>
      </c>
      <c r="AK56" s="5">
        <v>0.38800000000000001</v>
      </c>
      <c r="AL56" s="5">
        <v>0.68799999999999994</v>
      </c>
      <c r="AM56" s="5">
        <v>3.58</v>
      </c>
      <c r="AN56" s="5">
        <v>7.78</v>
      </c>
      <c r="AO56" s="5">
        <v>0.92900000000000005</v>
      </c>
      <c r="AP56" s="5">
        <v>3.37</v>
      </c>
      <c r="AQ56" s="5">
        <v>0.74399999999999999</v>
      </c>
      <c r="AR56" s="5">
        <v>0.20300000000000001</v>
      </c>
      <c r="AS56" s="5">
        <v>0.51900000000000002</v>
      </c>
      <c r="AT56" s="5">
        <v>0.08</v>
      </c>
      <c r="AU56" s="5">
        <v>0.373</v>
      </c>
      <c r="AV56" s="5">
        <v>7.3999999999999996E-2</v>
      </c>
      <c r="AW56" s="5">
        <v>0.21199999999999999</v>
      </c>
      <c r="AX56" s="5">
        <v>2.9000000000000001E-2</v>
      </c>
      <c r="AY56" s="5">
        <v>0.22800000000000001</v>
      </c>
      <c r="AZ56" s="5">
        <v>3.2000000000000001E-2</v>
      </c>
      <c r="BA56" s="3">
        <v>108</v>
      </c>
      <c r="BB56" s="4">
        <v>0.30599999999999999</v>
      </c>
      <c r="BC56" s="3">
        <v>-10</v>
      </c>
      <c r="BD56" s="3">
        <v>1360</v>
      </c>
      <c r="BE56" s="4">
        <v>78.599999999999994</v>
      </c>
      <c r="BF56" s="3">
        <v>1010</v>
      </c>
      <c r="BG56" s="5">
        <v>0.33600000000000002</v>
      </c>
      <c r="BH56" s="3">
        <v>567</v>
      </c>
      <c r="BI56" s="4">
        <v>-0.5</v>
      </c>
      <c r="BJ56" s="4">
        <v>-0.5</v>
      </c>
      <c r="BK56" s="4">
        <v>-0.5</v>
      </c>
      <c r="BL56" s="4">
        <v>-0.5</v>
      </c>
      <c r="BM56" s="7"/>
    </row>
    <row r="57" spans="1:65" ht="11.1" customHeight="1" x14ac:dyDescent="0.2">
      <c r="A57" s="26" t="s">
        <v>125</v>
      </c>
      <c r="B57" s="46">
        <v>398146</v>
      </c>
      <c r="C57" s="46">
        <v>6049949</v>
      </c>
      <c r="D57" s="3">
        <v>25200</v>
      </c>
      <c r="E57" s="3">
        <v>333</v>
      </c>
      <c r="F57" s="3">
        <v>15.8</v>
      </c>
      <c r="G57" s="3">
        <v>846</v>
      </c>
      <c r="H57" s="4">
        <v>43.1</v>
      </c>
      <c r="I57" s="3">
        <v>12.1</v>
      </c>
      <c r="J57" s="3">
        <v>138</v>
      </c>
      <c r="K57" s="5">
        <v>3.75</v>
      </c>
      <c r="L57" s="4">
        <v>-0.5</v>
      </c>
      <c r="M57" s="4">
        <v>6.98</v>
      </c>
      <c r="N57" s="6">
        <v>0.20799999999999999</v>
      </c>
      <c r="O57" s="6">
        <v>5.0000000000000001E-3</v>
      </c>
      <c r="P57" s="4">
        <v>-0.1</v>
      </c>
      <c r="Q57" s="5">
        <v>1.67</v>
      </c>
      <c r="R57" s="5">
        <v>0.53100000000000003</v>
      </c>
      <c r="S57" s="4">
        <v>6.13</v>
      </c>
      <c r="T57" s="4">
        <v>13.3</v>
      </c>
      <c r="U57" s="4">
        <v>32</v>
      </c>
      <c r="V57" s="3">
        <v>78.7</v>
      </c>
      <c r="W57" s="4">
        <v>1.29</v>
      </c>
      <c r="X57" s="4">
        <v>0.95799999999999996</v>
      </c>
      <c r="Y57" s="5">
        <v>0.69599999999999995</v>
      </c>
      <c r="Z57" s="4">
        <v>-0.1</v>
      </c>
      <c r="AA57" s="4">
        <v>0.70699999999999996</v>
      </c>
      <c r="AB57" s="5">
        <v>-0.01</v>
      </c>
      <c r="AC57" s="4">
        <v>3.74</v>
      </c>
      <c r="AD57" s="6">
        <v>0.44400000000000001</v>
      </c>
      <c r="AE57" s="4">
        <v>-0.5</v>
      </c>
      <c r="AF57" s="3">
        <v>834</v>
      </c>
      <c r="AG57" s="3">
        <v>-3</v>
      </c>
      <c r="AH57" s="5">
        <v>2.2999999999999998</v>
      </c>
      <c r="AI57" s="4">
        <v>12.8</v>
      </c>
      <c r="AJ57" s="4">
        <v>8.4499999999999993</v>
      </c>
      <c r="AK57" s="5">
        <v>0.36699999999999999</v>
      </c>
      <c r="AL57" s="5">
        <v>0.9</v>
      </c>
      <c r="AM57" s="5">
        <v>3.48</v>
      </c>
      <c r="AN57" s="5">
        <v>7.53</v>
      </c>
      <c r="AO57" s="5">
        <v>0.89900000000000002</v>
      </c>
      <c r="AP57" s="5">
        <v>3.31</v>
      </c>
      <c r="AQ57" s="5">
        <v>0.61099999999999999</v>
      </c>
      <c r="AR57" s="5">
        <v>0.16900000000000001</v>
      </c>
      <c r="AS57" s="5">
        <v>0.51100000000000001</v>
      </c>
      <c r="AT57" s="5">
        <v>7.9000000000000001E-2</v>
      </c>
      <c r="AU57" s="5">
        <v>0.41099999999999998</v>
      </c>
      <c r="AV57" s="5">
        <v>8.5000000000000006E-2</v>
      </c>
      <c r="AW57" s="5">
        <v>0.21</v>
      </c>
      <c r="AX57" s="5">
        <v>3.9E-2</v>
      </c>
      <c r="AY57" s="5">
        <v>0.20300000000000001</v>
      </c>
      <c r="AZ57" s="5">
        <v>3.6999999999999998E-2</v>
      </c>
      <c r="BA57" s="3">
        <v>105</v>
      </c>
      <c r="BB57" s="4">
        <v>0.23599999999999999</v>
      </c>
      <c r="BC57" s="3">
        <v>-10</v>
      </c>
      <c r="BD57" s="3">
        <v>1880</v>
      </c>
      <c r="BE57" s="4">
        <v>84.7</v>
      </c>
      <c r="BF57" s="3">
        <v>976</v>
      </c>
      <c r="BG57" s="5">
        <v>0.28399999999999997</v>
      </c>
      <c r="BH57" s="3">
        <v>571</v>
      </c>
      <c r="BI57" s="4">
        <v>-0.5</v>
      </c>
      <c r="BJ57" s="4">
        <v>-0.5</v>
      </c>
      <c r="BK57" s="4">
        <v>-0.5</v>
      </c>
      <c r="BL57" s="4">
        <v>-0.5</v>
      </c>
      <c r="BM57" s="7"/>
    </row>
    <row r="58" spans="1:65" ht="11.1" customHeight="1" x14ac:dyDescent="0.2">
      <c r="A58" s="26" t="s">
        <v>126</v>
      </c>
      <c r="B58" s="46">
        <v>398146</v>
      </c>
      <c r="C58" s="46">
        <v>6049949</v>
      </c>
      <c r="D58" s="3">
        <v>178000</v>
      </c>
      <c r="E58" s="3">
        <v>318</v>
      </c>
      <c r="F58" s="3">
        <v>12.6</v>
      </c>
      <c r="G58" s="3">
        <v>364</v>
      </c>
      <c r="H58" s="4">
        <v>35.4</v>
      </c>
      <c r="I58" s="3">
        <v>5.92</v>
      </c>
      <c r="J58" s="4">
        <v>73.599999999999994</v>
      </c>
      <c r="K58" s="5">
        <v>1.06</v>
      </c>
      <c r="L58" s="4">
        <v>-0.5</v>
      </c>
      <c r="M58" s="4">
        <v>1.0900000000000001</v>
      </c>
      <c r="N58" s="6">
        <v>0.69199999999999995</v>
      </c>
      <c r="O58" s="6">
        <v>-5.0000000000000001E-3</v>
      </c>
      <c r="P58" s="4">
        <v>-0.1</v>
      </c>
      <c r="Q58" s="5">
        <v>0.60699999999999998</v>
      </c>
      <c r="R58" s="5">
        <v>9.33</v>
      </c>
      <c r="S58" s="4">
        <v>6.36</v>
      </c>
      <c r="T58" s="3">
        <v>106</v>
      </c>
      <c r="U58" s="4">
        <v>15.3</v>
      </c>
      <c r="V58" s="3">
        <v>-5</v>
      </c>
      <c r="W58" s="4">
        <v>-0.1</v>
      </c>
      <c r="X58" s="4">
        <v>0.58899999999999997</v>
      </c>
      <c r="Y58" s="5">
        <v>0.27400000000000002</v>
      </c>
      <c r="Z58" s="4">
        <v>-0.1</v>
      </c>
      <c r="AA58" s="4">
        <v>0.871</v>
      </c>
      <c r="AB58" s="5">
        <v>-0.01</v>
      </c>
      <c r="AC58" s="4">
        <v>0.503</v>
      </c>
      <c r="AD58" s="6">
        <v>0.33700000000000002</v>
      </c>
      <c r="AE58" s="4">
        <v>-0.5</v>
      </c>
      <c r="AF58" s="3">
        <v>257</v>
      </c>
      <c r="AG58" s="3">
        <v>-3</v>
      </c>
      <c r="AH58" s="5">
        <v>0.438</v>
      </c>
      <c r="AI58" s="4">
        <v>2.37</v>
      </c>
      <c r="AJ58" s="4">
        <v>1.02</v>
      </c>
      <c r="AK58" s="5">
        <v>9.4E-2</v>
      </c>
      <c r="AL58" s="5">
        <v>0.13900000000000001</v>
      </c>
      <c r="AM58" s="5">
        <v>0.58899999999999997</v>
      </c>
      <c r="AN58" s="5">
        <v>1.08</v>
      </c>
      <c r="AO58" s="5">
        <v>0.11899999999999999</v>
      </c>
      <c r="AP58" s="5">
        <v>0.60199999999999998</v>
      </c>
      <c r="AQ58" s="5">
        <v>8.5999999999999993E-2</v>
      </c>
      <c r="AR58" s="5">
        <v>0.23499999999999999</v>
      </c>
      <c r="AS58" s="5">
        <v>0.10299999999999999</v>
      </c>
      <c r="AT58" s="5">
        <v>1.4999999999999999E-2</v>
      </c>
      <c r="AU58" s="5">
        <v>0.10100000000000001</v>
      </c>
      <c r="AV58" s="5">
        <v>1.7999999999999999E-2</v>
      </c>
      <c r="AW58" s="5">
        <v>5.2999999999999999E-2</v>
      </c>
      <c r="AX58" s="5">
        <v>-0.01</v>
      </c>
      <c r="AY58" s="5">
        <v>8.7999999999999995E-2</v>
      </c>
      <c r="AZ58" s="5">
        <v>1.0999999999999999E-2</v>
      </c>
      <c r="BA58" s="3">
        <v>144</v>
      </c>
      <c r="BB58" s="4">
        <v>0.13300000000000001</v>
      </c>
      <c r="BC58" s="3">
        <v>-10</v>
      </c>
      <c r="BD58" s="3">
        <v>3270</v>
      </c>
      <c r="BE58" s="4">
        <v>14.5</v>
      </c>
      <c r="BF58" s="3">
        <v>2030</v>
      </c>
      <c r="BG58" s="5">
        <v>0.61</v>
      </c>
      <c r="BH58" s="3">
        <v>862</v>
      </c>
      <c r="BI58" s="4">
        <v>-0.5</v>
      </c>
      <c r="BJ58" s="4">
        <v>-0.5</v>
      </c>
      <c r="BK58" s="4">
        <v>-0.5</v>
      </c>
      <c r="BL58" s="4">
        <v>-0.5</v>
      </c>
      <c r="BM58" s="7"/>
    </row>
    <row r="59" spans="1:65" ht="11.1" customHeight="1" x14ac:dyDescent="0.2">
      <c r="A59" s="26" t="s">
        <v>127</v>
      </c>
      <c r="B59" s="46">
        <v>397749</v>
      </c>
      <c r="C59" s="46">
        <v>6050256</v>
      </c>
      <c r="D59" s="3">
        <v>23800</v>
      </c>
      <c r="E59" s="3">
        <v>370</v>
      </c>
      <c r="F59" s="3">
        <v>45.6</v>
      </c>
      <c r="G59" s="3">
        <v>2990</v>
      </c>
      <c r="H59" s="4">
        <v>27.6</v>
      </c>
      <c r="I59" s="3">
        <v>16.399999999999999</v>
      </c>
      <c r="J59" s="4">
        <v>37.5</v>
      </c>
      <c r="K59" s="5">
        <v>1.89</v>
      </c>
      <c r="L59" s="4">
        <v>-0.5</v>
      </c>
      <c r="M59" s="4">
        <v>2.73</v>
      </c>
      <c r="N59" s="6">
        <v>9.6000000000000002E-2</v>
      </c>
      <c r="O59" s="6">
        <v>-5.0000000000000001E-3</v>
      </c>
      <c r="P59" s="4">
        <v>-0.1</v>
      </c>
      <c r="Q59" s="4">
        <v>41.8</v>
      </c>
      <c r="R59" s="5">
        <v>8.67</v>
      </c>
      <c r="S59" s="4">
        <v>11.1</v>
      </c>
      <c r="T59" s="4">
        <v>70.2</v>
      </c>
      <c r="U59" s="3">
        <v>102</v>
      </c>
      <c r="V59" s="3">
        <v>-5</v>
      </c>
      <c r="W59" s="4">
        <v>1.37</v>
      </c>
      <c r="X59" s="4">
        <v>3.79</v>
      </c>
      <c r="Y59" s="5">
        <v>1.05</v>
      </c>
      <c r="Z59" s="4">
        <v>-0.1</v>
      </c>
      <c r="AA59" s="4">
        <v>1.08</v>
      </c>
      <c r="AB59" s="5">
        <v>-0.01</v>
      </c>
      <c r="AC59" s="4">
        <v>4.6900000000000004</v>
      </c>
      <c r="AD59" s="6">
        <v>0.17199999999999999</v>
      </c>
      <c r="AE59" s="4">
        <v>-0.5</v>
      </c>
      <c r="AF59" s="3">
        <v>1230</v>
      </c>
      <c r="AG59" s="3">
        <v>-3</v>
      </c>
      <c r="AH59" s="4">
        <v>37.6</v>
      </c>
      <c r="AI59" s="3">
        <v>267</v>
      </c>
      <c r="AJ59" s="4">
        <v>8.17</v>
      </c>
      <c r="AK59" s="5">
        <v>6.01</v>
      </c>
      <c r="AL59" s="5">
        <v>0.53800000000000003</v>
      </c>
      <c r="AM59" s="4">
        <v>40.1</v>
      </c>
      <c r="AN59" s="3">
        <v>112</v>
      </c>
      <c r="AO59" s="4">
        <v>13.1</v>
      </c>
      <c r="AP59" s="4">
        <v>52</v>
      </c>
      <c r="AQ59" s="5">
        <v>9.08</v>
      </c>
      <c r="AR59" s="5">
        <v>1.65</v>
      </c>
      <c r="AS59" s="5">
        <v>7.77</v>
      </c>
      <c r="AT59" s="5">
        <v>1.32</v>
      </c>
      <c r="AU59" s="5">
        <v>5.98</v>
      </c>
      <c r="AV59" s="5">
        <v>1.17</v>
      </c>
      <c r="AW59" s="5">
        <v>3.67</v>
      </c>
      <c r="AX59" s="5">
        <v>0.57699999999999996</v>
      </c>
      <c r="AY59" s="5">
        <v>3.98</v>
      </c>
      <c r="AZ59" s="5">
        <v>0.57499999999999996</v>
      </c>
      <c r="BA59" s="3">
        <v>211</v>
      </c>
      <c r="BB59" s="4">
        <v>2.02</v>
      </c>
      <c r="BC59" s="3">
        <v>-10</v>
      </c>
      <c r="BD59" s="3">
        <v>1060</v>
      </c>
      <c r="BE59" s="4">
        <v>24</v>
      </c>
      <c r="BF59" s="3">
        <v>2180</v>
      </c>
      <c r="BG59" s="5">
        <v>0.44900000000000001</v>
      </c>
      <c r="BH59" s="3">
        <v>536</v>
      </c>
      <c r="BI59" s="4">
        <v>-0.5</v>
      </c>
      <c r="BJ59" s="4">
        <v>-0.5</v>
      </c>
      <c r="BK59" s="4">
        <v>-0.5</v>
      </c>
      <c r="BL59" s="4">
        <v>-0.5</v>
      </c>
      <c r="BM59" s="7"/>
    </row>
    <row r="60" spans="1:65" ht="11.1" customHeight="1" x14ac:dyDescent="0.2">
      <c r="A60" s="26" t="s">
        <v>128</v>
      </c>
      <c r="B60" s="46">
        <v>397955</v>
      </c>
      <c r="C60" s="46">
        <v>6050164</v>
      </c>
      <c r="D60" s="3">
        <v>37900</v>
      </c>
      <c r="E60" s="3">
        <v>205</v>
      </c>
      <c r="F60" s="3">
        <v>9.6199999999999992</v>
      </c>
      <c r="G60" s="3">
        <v>320</v>
      </c>
      <c r="H60" s="4">
        <v>29.9</v>
      </c>
      <c r="I60" s="3">
        <v>5.69</v>
      </c>
      <c r="J60" s="4">
        <v>22.6</v>
      </c>
      <c r="K60" s="5">
        <v>0.34100000000000003</v>
      </c>
      <c r="L60" s="4">
        <v>-0.5</v>
      </c>
      <c r="M60" s="4">
        <v>0.85499999999999998</v>
      </c>
      <c r="N60" s="6">
        <v>0.25800000000000001</v>
      </c>
      <c r="O60" s="6">
        <v>-5.0000000000000001E-3</v>
      </c>
      <c r="P60" s="4">
        <v>-0.1</v>
      </c>
      <c r="Q60" s="5">
        <v>1.49</v>
      </c>
      <c r="R60" s="5">
        <v>3.71</v>
      </c>
      <c r="S60" s="4">
        <v>3.71</v>
      </c>
      <c r="T60" s="4">
        <v>3.61</v>
      </c>
      <c r="U60" s="4">
        <v>7.52</v>
      </c>
      <c r="V60" s="3">
        <v>-5</v>
      </c>
      <c r="W60" s="4">
        <v>-0.1</v>
      </c>
      <c r="X60" s="4">
        <v>2.2999999999999998</v>
      </c>
      <c r="Y60" s="5">
        <v>0.108</v>
      </c>
      <c r="Z60" s="4">
        <v>-0.1</v>
      </c>
      <c r="AA60" s="4">
        <v>0.69199999999999995</v>
      </c>
      <c r="AB60" s="5">
        <v>-0.01</v>
      </c>
      <c r="AC60" s="4">
        <v>1.0900000000000001</v>
      </c>
      <c r="AD60" s="6">
        <v>0.13100000000000001</v>
      </c>
      <c r="AE60" s="4">
        <v>-0.5</v>
      </c>
      <c r="AF60" s="3">
        <v>227</v>
      </c>
      <c r="AG60" s="3">
        <v>-3</v>
      </c>
      <c r="AH60" s="5">
        <v>1.56</v>
      </c>
      <c r="AI60" s="4">
        <v>3.35</v>
      </c>
      <c r="AJ60" s="4">
        <v>0.66200000000000003</v>
      </c>
      <c r="AK60" s="5">
        <v>7.4999999999999997E-2</v>
      </c>
      <c r="AL60" s="5">
        <v>0.105</v>
      </c>
      <c r="AM60" s="5">
        <v>2.97</v>
      </c>
      <c r="AN60" s="5">
        <v>7.09</v>
      </c>
      <c r="AO60" s="5">
        <v>0.69</v>
      </c>
      <c r="AP60" s="5">
        <v>2.2999999999999998</v>
      </c>
      <c r="AQ60" s="5">
        <v>0.41399999999999998</v>
      </c>
      <c r="AR60" s="5">
        <v>0.19600000000000001</v>
      </c>
      <c r="AS60" s="5">
        <v>0.44</v>
      </c>
      <c r="AT60" s="5">
        <v>6.9000000000000006E-2</v>
      </c>
      <c r="AU60" s="5">
        <v>0.26700000000000002</v>
      </c>
      <c r="AV60" s="5">
        <v>4.7E-2</v>
      </c>
      <c r="AW60" s="5">
        <v>0.13800000000000001</v>
      </c>
      <c r="AX60" s="5">
        <v>2.1000000000000001E-2</v>
      </c>
      <c r="AY60" s="5">
        <v>0.19</v>
      </c>
      <c r="AZ60" s="5">
        <v>1.4E-2</v>
      </c>
      <c r="BA60" s="4">
        <v>52.9</v>
      </c>
      <c r="BB60" s="4">
        <v>-0.1</v>
      </c>
      <c r="BC60" s="3">
        <v>-10</v>
      </c>
      <c r="BD60" s="3">
        <v>903</v>
      </c>
      <c r="BE60" s="4">
        <v>14.2</v>
      </c>
      <c r="BF60" s="3">
        <v>2100</v>
      </c>
      <c r="BG60" s="5">
        <v>0.753</v>
      </c>
      <c r="BH60" s="3">
        <v>461</v>
      </c>
      <c r="BI60" s="4">
        <v>-0.5</v>
      </c>
      <c r="BJ60" s="4">
        <v>-0.5</v>
      </c>
      <c r="BK60" s="4">
        <v>-0.5</v>
      </c>
      <c r="BL60" s="4">
        <v>-0.5</v>
      </c>
      <c r="BM60" s="7"/>
    </row>
    <row r="61" spans="1:65" ht="11.1" customHeight="1" x14ac:dyDescent="0.2">
      <c r="A61" s="28" t="s">
        <v>129</v>
      </c>
      <c r="B61" s="46">
        <v>397955</v>
      </c>
      <c r="C61" s="46">
        <v>6050164</v>
      </c>
      <c r="D61" s="3">
        <v>36800</v>
      </c>
      <c r="E61" s="3">
        <v>191</v>
      </c>
      <c r="F61" s="3">
        <v>9.44</v>
      </c>
      <c r="G61" s="3">
        <v>318</v>
      </c>
      <c r="H61" s="4">
        <v>30.8</v>
      </c>
      <c r="I61" s="3">
        <v>2.74</v>
      </c>
      <c r="J61" s="4">
        <v>19.399999999999999</v>
      </c>
      <c r="K61" s="5">
        <v>0.371</v>
      </c>
      <c r="L61" s="4">
        <v>-0.5</v>
      </c>
      <c r="M61" s="4">
        <v>0.70599999999999996</v>
      </c>
      <c r="N61" s="6">
        <v>0.24299999999999999</v>
      </c>
      <c r="O61" s="6">
        <v>-5.0000000000000001E-3</v>
      </c>
      <c r="P61" s="4">
        <v>0.125</v>
      </c>
      <c r="Q61" s="5">
        <v>0.46800000000000003</v>
      </c>
      <c r="R61" s="5">
        <v>2.44</v>
      </c>
      <c r="S61" s="4">
        <v>3.93</v>
      </c>
      <c r="T61" s="4">
        <v>30.3</v>
      </c>
      <c r="U61" s="4">
        <v>6.85</v>
      </c>
      <c r="V61" s="3">
        <v>-5</v>
      </c>
      <c r="W61" s="4">
        <v>0.52500000000000002</v>
      </c>
      <c r="X61" s="4">
        <v>1.17</v>
      </c>
      <c r="Y61" s="5">
        <v>8.4000000000000005E-2</v>
      </c>
      <c r="Z61" s="4">
        <v>-0.1</v>
      </c>
      <c r="AA61" s="4">
        <v>0.66300000000000003</v>
      </c>
      <c r="AB61" s="5">
        <v>-0.01</v>
      </c>
      <c r="AC61" s="4">
        <v>0.93799999999999994</v>
      </c>
      <c r="AD61" s="6">
        <v>0.16600000000000001</v>
      </c>
      <c r="AE61" s="4">
        <v>-0.5</v>
      </c>
      <c r="AF61" s="3">
        <v>181</v>
      </c>
      <c r="AG61" s="3">
        <v>-3</v>
      </c>
      <c r="AH61" s="5">
        <v>0.16700000000000001</v>
      </c>
      <c r="AI61" s="4">
        <v>0.871</v>
      </c>
      <c r="AJ61" s="4">
        <v>0.45300000000000001</v>
      </c>
      <c r="AK61" s="5">
        <v>2.1999999999999999E-2</v>
      </c>
      <c r="AL61" s="5">
        <v>0.109</v>
      </c>
      <c r="AM61" s="5">
        <v>0.22800000000000001</v>
      </c>
      <c r="AN61" s="5">
        <v>0.46600000000000003</v>
      </c>
      <c r="AO61" s="5">
        <v>6.6000000000000003E-2</v>
      </c>
      <c r="AP61" s="5">
        <v>0.251</v>
      </c>
      <c r="AQ61" s="5">
        <v>3.6999999999999998E-2</v>
      </c>
      <c r="AR61" s="5">
        <v>7.9000000000000001E-2</v>
      </c>
      <c r="AS61" s="5">
        <v>4.7E-2</v>
      </c>
      <c r="AT61" s="5">
        <v>-0.01</v>
      </c>
      <c r="AU61" s="5">
        <v>8.1000000000000003E-2</v>
      </c>
      <c r="AV61" s="5">
        <v>1.0999999999999999E-2</v>
      </c>
      <c r="AW61" s="5">
        <v>2.3E-2</v>
      </c>
      <c r="AX61" s="5">
        <v>-0.01</v>
      </c>
      <c r="AY61" s="5">
        <v>2.7E-2</v>
      </c>
      <c r="AZ61" s="5">
        <v>-0.01</v>
      </c>
      <c r="BA61" s="4">
        <v>49</v>
      </c>
      <c r="BB61" s="4">
        <v>-0.1</v>
      </c>
      <c r="BC61" s="3">
        <v>-10</v>
      </c>
      <c r="BD61" s="3">
        <v>660</v>
      </c>
      <c r="BE61" s="4">
        <v>12.8</v>
      </c>
      <c r="BF61" s="3">
        <v>1560</v>
      </c>
      <c r="BG61" s="5">
        <v>0.72299999999999998</v>
      </c>
      <c r="BH61" s="3">
        <v>366</v>
      </c>
      <c r="BI61" s="4">
        <v>-0.5</v>
      </c>
      <c r="BJ61" s="4">
        <v>-0.5</v>
      </c>
      <c r="BK61" s="4">
        <v>-0.5</v>
      </c>
      <c r="BL61" s="4">
        <v>-0.5</v>
      </c>
      <c r="BM61" s="7"/>
    </row>
    <row r="62" spans="1:65" ht="11.1" customHeight="1" x14ac:dyDescent="0.2">
      <c r="A62" s="26" t="s">
        <v>130</v>
      </c>
      <c r="B62" s="46">
        <v>397955</v>
      </c>
      <c r="C62" s="46">
        <v>6050164</v>
      </c>
      <c r="D62" s="3">
        <v>44400</v>
      </c>
      <c r="E62" s="3">
        <v>330</v>
      </c>
      <c r="F62" s="3">
        <v>18.8</v>
      </c>
      <c r="G62" s="3">
        <v>462</v>
      </c>
      <c r="H62" s="4">
        <v>40.200000000000003</v>
      </c>
      <c r="I62" s="3">
        <v>7.74</v>
      </c>
      <c r="J62" s="4">
        <v>78</v>
      </c>
      <c r="K62" s="5">
        <v>1.63</v>
      </c>
      <c r="L62" s="4">
        <v>-0.5</v>
      </c>
      <c r="M62" s="4">
        <v>1.47</v>
      </c>
      <c r="N62" s="6">
        <v>0.40400000000000003</v>
      </c>
      <c r="O62" s="6">
        <v>-5.0000000000000001E-3</v>
      </c>
      <c r="P62" s="4">
        <v>-0.1</v>
      </c>
      <c r="Q62" s="5">
        <v>0.98199999999999998</v>
      </c>
      <c r="R62" s="4">
        <v>12.2</v>
      </c>
      <c r="S62" s="4">
        <v>5.5</v>
      </c>
      <c r="T62" s="4">
        <v>10.7</v>
      </c>
      <c r="U62" s="4">
        <v>16.7</v>
      </c>
      <c r="V62" s="3">
        <v>27.7</v>
      </c>
      <c r="W62" s="4">
        <v>-0.1</v>
      </c>
      <c r="X62" s="4">
        <v>1.23</v>
      </c>
      <c r="Y62" s="5">
        <v>0.78900000000000003</v>
      </c>
      <c r="Z62" s="4">
        <v>-0.1</v>
      </c>
      <c r="AA62" s="4">
        <v>1.08</v>
      </c>
      <c r="AB62" s="5">
        <v>-0.01</v>
      </c>
      <c r="AC62" s="4">
        <v>0.98499999999999999</v>
      </c>
      <c r="AD62" s="6">
        <v>0.23400000000000001</v>
      </c>
      <c r="AE62" s="4">
        <v>-0.5</v>
      </c>
      <c r="AF62" s="3">
        <v>224</v>
      </c>
      <c r="AG62" s="3">
        <v>-3</v>
      </c>
      <c r="AH62" s="5">
        <v>0.66</v>
      </c>
      <c r="AI62" s="4">
        <v>2.89</v>
      </c>
      <c r="AJ62" s="4">
        <v>1.08</v>
      </c>
      <c r="AK62" s="5">
        <v>8.2000000000000003E-2</v>
      </c>
      <c r="AL62" s="5">
        <v>0.13400000000000001</v>
      </c>
      <c r="AM62" s="5">
        <v>0.66600000000000004</v>
      </c>
      <c r="AN62" s="5">
        <v>1.57</v>
      </c>
      <c r="AO62" s="5">
        <v>0.191</v>
      </c>
      <c r="AP62" s="5">
        <v>0.70599999999999996</v>
      </c>
      <c r="AQ62" s="5">
        <v>0.155</v>
      </c>
      <c r="AR62" s="5">
        <v>0.19800000000000001</v>
      </c>
      <c r="AS62" s="5">
        <v>0.09</v>
      </c>
      <c r="AT62" s="5">
        <v>1.9E-2</v>
      </c>
      <c r="AU62" s="5">
        <v>0.17100000000000001</v>
      </c>
      <c r="AV62" s="5">
        <v>0.03</v>
      </c>
      <c r="AW62" s="5">
        <v>7.2999999999999995E-2</v>
      </c>
      <c r="AX62" s="5">
        <v>2.1000000000000001E-2</v>
      </c>
      <c r="AY62" s="5">
        <v>7.0999999999999994E-2</v>
      </c>
      <c r="AZ62" s="5">
        <v>1.2E-2</v>
      </c>
      <c r="BA62" s="4">
        <v>68.2</v>
      </c>
      <c r="BB62" s="4">
        <v>-0.1</v>
      </c>
      <c r="BC62" s="3">
        <v>-10</v>
      </c>
      <c r="BD62" s="3">
        <v>1810</v>
      </c>
      <c r="BE62" s="4">
        <v>14.9</v>
      </c>
      <c r="BF62" s="3">
        <v>2230</v>
      </c>
      <c r="BG62" s="5">
        <v>0.45</v>
      </c>
      <c r="BH62" s="3">
        <v>661</v>
      </c>
      <c r="BI62" s="4">
        <v>-0.5</v>
      </c>
      <c r="BJ62" s="4">
        <v>-0.5</v>
      </c>
      <c r="BK62" s="4">
        <v>-0.5</v>
      </c>
      <c r="BL62" s="4">
        <v>-0.5</v>
      </c>
      <c r="BM62" s="7"/>
    </row>
    <row r="63" spans="1:65" ht="11.1" customHeight="1" x14ac:dyDescent="0.2">
      <c r="A63" s="49" t="s">
        <v>131</v>
      </c>
      <c r="B63" s="50">
        <v>397955</v>
      </c>
      <c r="C63" s="50">
        <v>6050164</v>
      </c>
      <c r="D63" s="51">
        <v>54900</v>
      </c>
      <c r="E63" s="51">
        <v>700</v>
      </c>
      <c r="F63" s="51">
        <v>27.1</v>
      </c>
      <c r="G63" s="51">
        <v>647</v>
      </c>
      <c r="H63" s="52">
        <v>53.9</v>
      </c>
      <c r="I63" s="51">
        <v>12.1</v>
      </c>
      <c r="J63" s="51">
        <v>116</v>
      </c>
      <c r="K63" s="53">
        <v>4.68</v>
      </c>
      <c r="L63" s="52">
        <v>-0.5</v>
      </c>
      <c r="M63" s="52">
        <v>5.88</v>
      </c>
      <c r="N63" s="54">
        <v>0.78200000000000003</v>
      </c>
      <c r="O63" s="54">
        <v>5.0000000000000001E-3</v>
      </c>
      <c r="P63" s="52">
        <v>-0.1</v>
      </c>
      <c r="Q63" s="53">
        <v>0.70399999999999996</v>
      </c>
      <c r="R63" s="52">
        <v>10.1</v>
      </c>
      <c r="S63" s="52">
        <v>14.1</v>
      </c>
      <c r="T63" s="52">
        <v>22.7</v>
      </c>
      <c r="U63" s="52">
        <v>44</v>
      </c>
      <c r="V63" s="51">
        <v>133</v>
      </c>
      <c r="W63" s="52">
        <v>-0.1</v>
      </c>
      <c r="X63" s="52">
        <v>4.0999999999999996</v>
      </c>
      <c r="Y63" s="53">
        <v>6.42</v>
      </c>
      <c r="Z63" s="52">
        <v>-0.1</v>
      </c>
      <c r="AA63" s="52">
        <v>2.4300000000000002</v>
      </c>
      <c r="AB63" s="53">
        <v>-0.01</v>
      </c>
      <c r="AC63" s="52">
        <v>0.97399999999999998</v>
      </c>
      <c r="AD63" s="54">
        <v>0.42099999999999999</v>
      </c>
      <c r="AE63" s="52">
        <v>-0.5</v>
      </c>
      <c r="AF63" s="51">
        <v>550</v>
      </c>
      <c r="AG63" s="51">
        <v>-3</v>
      </c>
      <c r="AH63" s="53">
        <v>1.45</v>
      </c>
      <c r="AI63" s="52">
        <v>11.8</v>
      </c>
      <c r="AJ63" s="52">
        <v>2.86</v>
      </c>
      <c r="AK63" s="53">
        <v>0.28699999999999998</v>
      </c>
      <c r="AL63" s="53">
        <v>0.14899999999999999</v>
      </c>
      <c r="AM63" s="53">
        <v>1.2</v>
      </c>
      <c r="AN63" s="53">
        <v>2.46</v>
      </c>
      <c r="AO63" s="53">
        <v>0.33100000000000002</v>
      </c>
      <c r="AP63" s="53">
        <v>1.33</v>
      </c>
      <c r="AQ63" s="53">
        <v>0.22700000000000001</v>
      </c>
      <c r="AR63" s="53">
        <v>0.29199999999999998</v>
      </c>
      <c r="AS63" s="53">
        <v>0.23499999999999999</v>
      </c>
      <c r="AT63" s="53">
        <v>3.3000000000000002E-2</v>
      </c>
      <c r="AU63" s="53">
        <v>0.21</v>
      </c>
      <c r="AV63" s="53">
        <v>0.04</v>
      </c>
      <c r="AW63" s="53">
        <v>0.14299999999999999</v>
      </c>
      <c r="AX63" s="53">
        <v>1.7999999999999999E-2</v>
      </c>
      <c r="AY63" s="53">
        <v>0.17199999999999999</v>
      </c>
      <c r="AZ63" s="53">
        <v>0.03</v>
      </c>
      <c r="BA63" s="51">
        <v>124</v>
      </c>
      <c r="BB63" s="52">
        <v>0.14499999999999999</v>
      </c>
      <c r="BC63" s="51">
        <v>15.2</v>
      </c>
      <c r="BD63" s="51">
        <v>4360</v>
      </c>
      <c r="BE63" s="52">
        <v>16.3</v>
      </c>
      <c r="BF63" s="51">
        <v>4210</v>
      </c>
      <c r="BG63" s="53">
        <v>0.15</v>
      </c>
      <c r="BH63" s="51">
        <v>1230</v>
      </c>
      <c r="BI63" s="52">
        <v>-0.5</v>
      </c>
      <c r="BJ63" s="52">
        <v>-0.5</v>
      </c>
      <c r="BK63" s="52">
        <v>-0.5</v>
      </c>
      <c r="BL63" s="52">
        <v>-0.5</v>
      </c>
      <c r="BM63" s="7"/>
    </row>
    <row r="64" spans="1:65" s="39" customFormat="1" ht="15.75" customHeight="1" x14ac:dyDescent="0.2">
      <c r="A64" s="39" t="s">
        <v>374</v>
      </c>
    </row>
  </sheetData>
  <mergeCells count="66">
    <mergeCell ref="A1:M1"/>
    <mergeCell ref="J6:J7"/>
    <mergeCell ref="K6:K7"/>
    <mergeCell ref="L6:L7"/>
    <mergeCell ref="M6:M7"/>
    <mergeCell ref="A6:A7"/>
    <mergeCell ref="D6:D7"/>
    <mergeCell ref="E6:E7"/>
    <mergeCell ref="F6:F7"/>
    <mergeCell ref="G6:G7"/>
    <mergeCell ref="H6:H7"/>
    <mergeCell ref="N6:N7"/>
    <mergeCell ref="O6:O7"/>
    <mergeCell ref="P6:P7"/>
    <mergeCell ref="Q6:Q7"/>
    <mergeCell ref="S5:W5"/>
    <mergeCell ref="B6:C6"/>
    <mergeCell ref="I6:I7"/>
    <mergeCell ref="V6:V7"/>
    <mergeCell ref="W6:W7"/>
    <mergeCell ref="X6:X7"/>
    <mergeCell ref="Y6:Y7"/>
    <mergeCell ref="R6:R7"/>
    <mergeCell ref="S6:S7"/>
    <mergeCell ref="T6:T7"/>
    <mergeCell ref="U6:U7"/>
    <mergeCell ref="AD6:AD7"/>
    <mergeCell ref="AE6:AE7"/>
    <mergeCell ref="AF6:AF7"/>
    <mergeCell ref="AG6:AG7"/>
    <mergeCell ref="Z6:Z7"/>
    <mergeCell ref="AA6:AA7"/>
    <mergeCell ref="AB6:AB7"/>
    <mergeCell ref="AC6:AC7"/>
    <mergeCell ref="AL6:AL7"/>
    <mergeCell ref="AM6:AM7"/>
    <mergeCell ref="AN6:AN7"/>
    <mergeCell ref="AO6:AO7"/>
    <mergeCell ref="AH6:AH7"/>
    <mergeCell ref="AI6:AI7"/>
    <mergeCell ref="AJ6:AJ7"/>
    <mergeCell ref="AK6:AK7"/>
    <mergeCell ref="AT6:AT7"/>
    <mergeCell ref="AU6:AU7"/>
    <mergeCell ref="AV6:AV7"/>
    <mergeCell ref="AW6:AW7"/>
    <mergeCell ref="AP6:AP7"/>
    <mergeCell ref="AQ6:AQ7"/>
    <mergeCell ref="AR6:AR7"/>
    <mergeCell ref="AS6:AS7"/>
    <mergeCell ref="BD6:BD7"/>
    <mergeCell ref="BE6:BE7"/>
    <mergeCell ref="AX6:AX7"/>
    <mergeCell ref="AY6:AY7"/>
    <mergeCell ref="AZ6:AZ7"/>
    <mergeCell ref="BA6:BA7"/>
    <mergeCell ref="BJ6:BJ7"/>
    <mergeCell ref="BK6:BK7"/>
    <mergeCell ref="BL6:BL7"/>
    <mergeCell ref="X5:AE5"/>
    <mergeCell ref="BF6:BF7"/>
    <mergeCell ref="BG6:BG7"/>
    <mergeCell ref="BH6:BH7"/>
    <mergeCell ref="BI6:BI7"/>
    <mergeCell ref="BB6:BB7"/>
    <mergeCell ref="BC6:BC7"/>
  </mergeCells>
  <printOptions gridLines="1" gridLinesSet="0"/>
  <pageMargins left="0.75" right="0.75" top="1" bottom="1" header="0.5" footer="0.5"/>
  <pageSetup scale="80" orientation="landscape" r:id="rId1"/>
  <headerFooter alignWithMargins="0">
    <oddHeader>&amp;F</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70"/>
  <sheetViews>
    <sheetView workbookViewId="0">
      <selection activeCell="N223" sqref="N223"/>
    </sheetView>
  </sheetViews>
  <sheetFormatPr defaultRowHeight="15" x14ac:dyDescent="0.2"/>
  <cols>
    <col min="1" max="1" width="7.44140625" customWidth="1"/>
    <col min="2" max="2" width="8.33203125" style="47" customWidth="1"/>
    <col min="3" max="3" width="6.44140625" customWidth="1"/>
    <col min="4" max="4" width="6.88671875" customWidth="1"/>
    <col min="5" max="5" width="13.88671875" style="30" customWidth="1"/>
    <col min="6" max="6" width="14.33203125" customWidth="1"/>
    <col min="7" max="7" width="8.6640625" customWidth="1"/>
    <col min="8" max="8" width="14.44140625" style="31" customWidth="1"/>
    <col min="9" max="9" width="7.33203125" customWidth="1"/>
    <col min="10" max="10" width="6.88671875" customWidth="1"/>
  </cols>
  <sheetData>
    <row r="1" spans="1:22" s="70" customFormat="1" ht="12" x14ac:dyDescent="0.2">
      <c r="A1" s="69" t="s">
        <v>428</v>
      </c>
      <c r="B1" s="73"/>
      <c r="E1" s="71"/>
      <c r="H1" s="72"/>
    </row>
    <row r="2" spans="1:22" x14ac:dyDescent="0.2">
      <c r="A2" s="29"/>
    </row>
    <row r="3" spans="1:22" s="29" customFormat="1" ht="11.1" customHeight="1" x14ac:dyDescent="0.2">
      <c r="A3" s="100" t="s">
        <v>132</v>
      </c>
      <c r="B3" s="102" t="s">
        <v>375</v>
      </c>
      <c r="C3" s="106" t="s">
        <v>133</v>
      </c>
      <c r="D3" s="106"/>
      <c r="E3" s="76" t="s">
        <v>379</v>
      </c>
      <c r="F3" s="77" t="s">
        <v>380</v>
      </c>
      <c r="G3" s="104" t="s">
        <v>381</v>
      </c>
      <c r="H3" s="77" t="s">
        <v>382</v>
      </c>
      <c r="I3" s="75" t="s">
        <v>383</v>
      </c>
      <c r="J3" s="75" t="s">
        <v>134</v>
      </c>
      <c r="K3" s="100" t="s">
        <v>135</v>
      </c>
      <c r="L3" s="78"/>
      <c r="M3" s="78"/>
      <c r="N3" s="78"/>
      <c r="O3" s="78"/>
      <c r="P3" s="58"/>
      <c r="Q3" s="58"/>
      <c r="R3" s="58"/>
      <c r="S3" s="58"/>
      <c r="T3" s="58"/>
      <c r="U3" s="58"/>
      <c r="V3" s="58"/>
    </row>
    <row r="4" spans="1:22" ht="11.1" customHeight="1" x14ac:dyDescent="0.2">
      <c r="A4" s="101"/>
      <c r="B4" s="103"/>
      <c r="C4" s="55" t="s">
        <v>136</v>
      </c>
      <c r="D4" s="55" t="s">
        <v>16</v>
      </c>
      <c r="E4" s="79" t="s">
        <v>384</v>
      </c>
      <c r="F4" s="79" t="s">
        <v>384</v>
      </c>
      <c r="G4" s="105"/>
      <c r="H4" s="79" t="s">
        <v>384</v>
      </c>
      <c r="I4" s="55" t="s">
        <v>384</v>
      </c>
      <c r="J4" s="55" t="s">
        <v>384</v>
      </c>
      <c r="K4" s="101"/>
      <c r="L4" s="80"/>
      <c r="M4" s="80"/>
      <c r="N4" s="80"/>
      <c r="O4" s="80"/>
      <c r="P4" s="59"/>
      <c r="Q4" s="59"/>
      <c r="R4" s="59"/>
      <c r="S4" s="59"/>
      <c r="T4" s="59"/>
      <c r="U4" s="59"/>
      <c r="V4" s="59"/>
    </row>
    <row r="5" spans="1:22" ht="11.1" customHeight="1" x14ac:dyDescent="0.2">
      <c r="A5" s="60"/>
      <c r="B5" s="68"/>
      <c r="C5" s="59"/>
      <c r="D5" s="59"/>
      <c r="E5" s="61"/>
      <c r="F5" s="59"/>
      <c r="G5" s="58"/>
      <c r="H5" s="62"/>
      <c r="I5" s="59"/>
      <c r="J5" s="59"/>
      <c r="K5" s="59"/>
      <c r="L5" s="59"/>
      <c r="M5" s="59"/>
      <c r="N5" s="59"/>
      <c r="O5" s="59"/>
      <c r="P5" s="59"/>
      <c r="Q5" s="59"/>
      <c r="R5" s="59"/>
      <c r="S5" s="59"/>
      <c r="T5" s="59"/>
      <c r="U5" s="59"/>
      <c r="V5" s="59"/>
    </row>
    <row r="6" spans="1:22" ht="11.1" customHeight="1" x14ac:dyDescent="0.2">
      <c r="A6" s="59" t="s">
        <v>137</v>
      </c>
      <c r="B6" s="68" t="s">
        <v>138</v>
      </c>
      <c r="C6" s="59">
        <v>397806</v>
      </c>
      <c r="D6" s="59">
        <v>6049952</v>
      </c>
      <c r="E6" s="61">
        <v>87</v>
      </c>
      <c r="F6" s="59">
        <v>113.8</v>
      </c>
      <c r="G6" s="59">
        <f>(302-87)/160</f>
        <v>1.34375</v>
      </c>
      <c r="H6" s="62">
        <v>87</v>
      </c>
      <c r="I6" s="59">
        <v>0</v>
      </c>
      <c r="J6" s="59">
        <v>20</v>
      </c>
      <c r="K6" s="59" t="s">
        <v>385</v>
      </c>
      <c r="L6" s="59"/>
      <c r="M6" s="59"/>
      <c r="N6" s="59"/>
      <c r="O6" s="59"/>
      <c r="P6" s="59"/>
      <c r="Q6" s="59"/>
      <c r="R6" s="59"/>
      <c r="S6" s="59"/>
      <c r="T6" s="59"/>
      <c r="U6" s="59"/>
      <c r="V6" s="59"/>
    </row>
    <row r="7" spans="1:22" ht="11.1" customHeight="1" x14ac:dyDescent="0.2">
      <c r="A7" s="59" t="s">
        <v>137</v>
      </c>
      <c r="B7" s="68" t="s">
        <v>139</v>
      </c>
      <c r="C7" s="59">
        <v>397806</v>
      </c>
      <c r="D7" s="59">
        <v>6049952</v>
      </c>
      <c r="E7" s="61">
        <f t="shared" ref="E7:E14" si="0">87+(1.34*I7)</f>
        <v>113.8</v>
      </c>
      <c r="F7" s="59">
        <v>140.6</v>
      </c>
      <c r="G7" s="59"/>
      <c r="H7" s="62"/>
      <c r="I7" s="59">
        <v>20</v>
      </c>
      <c r="J7" s="59">
        <v>40</v>
      </c>
      <c r="K7" s="59" t="s">
        <v>385</v>
      </c>
      <c r="L7" s="59"/>
      <c r="M7" s="59"/>
      <c r="N7" s="59"/>
      <c r="O7" s="59"/>
      <c r="P7" s="59"/>
      <c r="Q7" s="59"/>
      <c r="R7" s="59"/>
      <c r="S7" s="59"/>
      <c r="T7" s="59"/>
      <c r="U7" s="59"/>
      <c r="V7" s="59"/>
    </row>
    <row r="8" spans="1:22" ht="11.1" customHeight="1" x14ac:dyDescent="0.2">
      <c r="A8" s="59" t="s">
        <v>137</v>
      </c>
      <c r="B8" s="68" t="s">
        <v>140</v>
      </c>
      <c r="C8" s="59">
        <v>397806</v>
      </c>
      <c r="D8" s="59">
        <v>6049952</v>
      </c>
      <c r="E8" s="61">
        <f t="shared" si="0"/>
        <v>140.6</v>
      </c>
      <c r="F8" s="59">
        <v>167.4</v>
      </c>
      <c r="G8" s="59"/>
      <c r="H8" s="62"/>
      <c r="I8" s="59">
        <v>40</v>
      </c>
      <c r="J8" s="59">
        <v>60</v>
      </c>
      <c r="K8" s="59" t="s">
        <v>385</v>
      </c>
      <c r="L8" s="59"/>
      <c r="M8" s="59"/>
      <c r="N8" s="59"/>
      <c r="O8" s="59"/>
      <c r="P8" s="59"/>
      <c r="Q8" s="59"/>
      <c r="R8" s="59"/>
      <c r="S8" s="59"/>
      <c r="T8" s="59"/>
      <c r="U8" s="59"/>
      <c r="V8" s="59"/>
    </row>
    <row r="9" spans="1:22" ht="11.1" customHeight="1" x14ac:dyDescent="0.2">
      <c r="A9" s="59" t="s">
        <v>137</v>
      </c>
      <c r="B9" s="68" t="s">
        <v>141</v>
      </c>
      <c r="C9" s="59">
        <v>397806</v>
      </c>
      <c r="D9" s="59">
        <v>6049952</v>
      </c>
      <c r="E9" s="61">
        <f t="shared" si="0"/>
        <v>167.4</v>
      </c>
      <c r="F9" s="59">
        <v>194.2</v>
      </c>
      <c r="G9" s="59"/>
      <c r="H9" s="62"/>
      <c r="I9" s="59">
        <v>60</v>
      </c>
      <c r="J9" s="59">
        <v>80</v>
      </c>
      <c r="K9" s="59" t="s">
        <v>385</v>
      </c>
      <c r="L9" s="59"/>
      <c r="M9" s="59"/>
      <c r="N9" s="59"/>
      <c r="O9" s="59"/>
      <c r="P9" s="59"/>
      <c r="Q9" s="59"/>
      <c r="R9" s="59"/>
      <c r="S9" s="59"/>
      <c r="T9" s="59"/>
      <c r="U9" s="59"/>
      <c r="V9" s="59"/>
    </row>
    <row r="10" spans="1:22" ht="11.1" customHeight="1" x14ac:dyDescent="0.2">
      <c r="A10" s="59" t="s">
        <v>137</v>
      </c>
      <c r="B10" s="68" t="s">
        <v>142</v>
      </c>
      <c r="C10" s="59">
        <v>397806</v>
      </c>
      <c r="D10" s="59">
        <v>6049952</v>
      </c>
      <c r="E10" s="61">
        <f t="shared" si="0"/>
        <v>194.2</v>
      </c>
      <c r="F10" s="59">
        <v>221</v>
      </c>
      <c r="G10" s="59"/>
      <c r="H10" s="62"/>
      <c r="I10" s="59">
        <v>80</v>
      </c>
      <c r="J10" s="59">
        <v>100</v>
      </c>
      <c r="K10" s="59" t="s">
        <v>385</v>
      </c>
      <c r="L10" s="59"/>
      <c r="M10" s="59"/>
      <c r="N10" s="59"/>
      <c r="O10" s="59"/>
      <c r="P10" s="59"/>
      <c r="Q10" s="59"/>
      <c r="R10" s="59"/>
      <c r="S10" s="59"/>
      <c r="T10" s="59"/>
      <c r="U10" s="59"/>
      <c r="V10" s="59"/>
    </row>
    <row r="11" spans="1:22" ht="11.1" customHeight="1" x14ac:dyDescent="0.2">
      <c r="A11" s="59" t="s">
        <v>137</v>
      </c>
      <c r="B11" s="68" t="s">
        <v>137</v>
      </c>
      <c r="C11" s="59">
        <v>397806</v>
      </c>
      <c r="D11" s="59">
        <v>6049952</v>
      </c>
      <c r="E11" s="61">
        <f t="shared" si="0"/>
        <v>221</v>
      </c>
      <c r="F11" s="59">
        <v>247.8</v>
      </c>
      <c r="G11" s="59"/>
      <c r="H11" s="62"/>
      <c r="I11" s="59">
        <v>100</v>
      </c>
      <c r="J11" s="59">
        <v>120</v>
      </c>
      <c r="K11" s="59" t="s">
        <v>385</v>
      </c>
      <c r="L11" s="59"/>
      <c r="M11" s="59"/>
      <c r="N11" s="59"/>
      <c r="O11" s="59"/>
      <c r="P11" s="59"/>
      <c r="Q11" s="59"/>
      <c r="R11" s="59"/>
      <c r="S11" s="59"/>
      <c r="T11" s="59"/>
      <c r="U11" s="59"/>
      <c r="V11" s="59"/>
    </row>
    <row r="12" spans="1:22" ht="11.1" customHeight="1" x14ac:dyDescent="0.2">
      <c r="A12" s="59" t="s">
        <v>137</v>
      </c>
      <c r="B12" s="68" t="s">
        <v>143</v>
      </c>
      <c r="C12" s="59">
        <v>397806</v>
      </c>
      <c r="D12" s="59">
        <v>6049952</v>
      </c>
      <c r="E12" s="61">
        <f t="shared" si="0"/>
        <v>247.8</v>
      </c>
      <c r="F12" s="59">
        <v>266.56</v>
      </c>
      <c r="G12" s="59"/>
      <c r="H12" s="62"/>
      <c r="I12" s="59">
        <v>120</v>
      </c>
      <c r="J12" s="59">
        <v>134</v>
      </c>
      <c r="K12" s="59" t="s">
        <v>385</v>
      </c>
      <c r="L12" s="59"/>
      <c r="M12" s="59"/>
      <c r="N12" s="59"/>
      <c r="O12" s="59"/>
      <c r="P12" s="59"/>
      <c r="Q12" s="59"/>
      <c r="R12" s="59"/>
      <c r="S12" s="59"/>
      <c r="T12" s="59"/>
      <c r="U12" s="59"/>
      <c r="V12" s="59"/>
    </row>
    <row r="13" spans="1:22" ht="11.1" customHeight="1" x14ac:dyDescent="0.2">
      <c r="A13" s="59" t="s">
        <v>137</v>
      </c>
      <c r="B13" s="68" t="s">
        <v>144</v>
      </c>
      <c r="C13" s="59">
        <v>397806</v>
      </c>
      <c r="D13" s="59">
        <v>6049952</v>
      </c>
      <c r="E13" s="61">
        <f t="shared" si="0"/>
        <v>266.56</v>
      </c>
      <c r="F13" s="59">
        <v>288</v>
      </c>
      <c r="G13" s="59"/>
      <c r="H13" s="62"/>
      <c r="I13" s="59">
        <v>134</v>
      </c>
      <c r="J13" s="59">
        <v>150</v>
      </c>
      <c r="K13" s="59" t="s">
        <v>145</v>
      </c>
      <c r="L13" s="59"/>
      <c r="M13" s="59"/>
      <c r="N13" s="59"/>
      <c r="O13" s="59"/>
      <c r="P13" s="59"/>
      <c r="Q13" s="59"/>
      <c r="R13" s="59"/>
      <c r="S13" s="59"/>
      <c r="T13" s="59"/>
      <c r="U13" s="59"/>
      <c r="V13" s="59"/>
    </row>
    <row r="14" spans="1:22" ht="11.1" customHeight="1" x14ac:dyDescent="0.2">
      <c r="A14" s="59" t="s">
        <v>137</v>
      </c>
      <c r="B14" s="68" t="s">
        <v>146</v>
      </c>
      <c r="C14" s="59">
        <v>397806</v>
      </c>
      <c r="D14" s="59">
        <v>6049952</v>
      </c>
      <c r="E14" s="61">
        <f t="shared" si="0"/>
        <v>288</v>
      </c>
      <c r="F14" s="59">
        <v>302</v>
      </c>
      <c r="G14" s="59"/>
      <c r="H14" s="62"/>
      <c r="I14" s="59">
        <v>150</v>
      </c>
      <c r="J14" s="59">
        <v>160</v>
      </c>
      <c r="K14" s="59" t="s">
        <v>401</v>
      </c>
      <c r="L14" s="59"/>
      <c r="M14" s="59"/>
      <c r="N14" s="59"/>
      <c r="O14" s="59"/>
      <c r="P14" s="59"/>
      <c r="Q14" s="59"/>
      <c r="R14" s="59"/>
      <c r="S14" s="59"/>
      <c r="T14" s="59"/>
      <c r="U14" s="59"/>
      <c r="V14" s="59"/>
    </row>
    <row r="15" spans="1:22" ht="11.1" customHeight="1" x14ac:dyDescent="0.2">
      <c r="A15" s="58" t="s">
        <v>137</v>
      </c>
      <c r="B15" s="74" t="s">
        <v>147</v>
      </c>
      <c r="C15" s="59">
        <v>397806</v>
      </c>
      <c r="D15" s="59">
        <v>6049952</v>
      </c>
      <c r="E15" s="63" t="s">
        <v>148</v>
      </c>
      <c r="F15" s="64"/>
      <c r="G15" s="64"/>
      <c r="H15" s="64" t="s">
        <v>149</v>
      </c>
      <c r="I15" s="64" t="s">
        <v>148</v>
      </c>
      <c r="J15" s="64" t="s">
        <v>149</v>
      </c>
      <c r="K15" s="58" t="s">
        <v>400</v>
      </c>
      <c r="L15" s="58"/>
      <c r="M15" s="58"/>
      <c r="N15" s="58"/>
      <c r="O15" s="58"/>
      <c r="P15" s="59"/>
      <c r="Q15" s="59"/>
      <c r="R15" s="59"/>
      <c r="S15" s="59"/>
      <c r="T15" s="59"/>
      <c r="U15" s="59"/>
      <c r="V15" s="59"/>
    </row>
    <row r="16" spans="1:22" ht="11.1" customHeight="1" x14ac:dyDescent="0.2">
      <c r="A16" s="58" t="s">
        <v>137</v>
      </c>
      <c r="B16" s="74"/>
      <c r="C16" s="59">
        <v>397806</v>
      </c>
      <c r="D16" s="59">
        <v>6049952</v>
      </c>
      <c r="E16" s="61"/>
      <c r="F16" s="58"/>
      <c r="G16" s="58"/>
      <c r="H16" s="64"/>
      <c r="I16" s="58"/>
      <c r="J16" s="58"/>
      <c r="K16" s="58" t="s">
        <v>417</v>
      </c>
      <c r="L16" s="58"/>
      <c r="M16" s="58"/>
      <c r="N16" s="58"/>
      <c r="O16" s="58"/>
      <c r="P16" s="59"/>
      <c r="Q16" s="59"/>
      <c r="R16" s="59"/>
      <c r="S16" s="59"/>
      <c r="T16" s="59"/>
      <c r="U16" s="59"/>
      <c r="V16" s="59"/>
    </row>
    <row r="17" spans="1:22" ht="11.1" customHeight="1" x14ac:dyDescent="0.2">
      <c r="A17" s="59" t="s">
        <v>150</v>
      </c>
      <c r="B17" s="68" t="s">
        <v>138</v>
      </c>
      <c r="C17" s="59">
        <v>397806</v>
      </c>
      <c r="D17" s="59">
        <v>6049952</v>
      </c>
      <c r="E17" s="61">
        <v>302</v>
      </c>
      <c r="F17" s="59">
        <v>314.87</v>
      </c>
      <c r="G17" s="59">
        <f>93/65</f>
        <v>1.4307692307692308</v>
      </c>
      <c r="H17" s="62">
        <v>302</v>
      </c>
      <c r="I17" s="59">
        <v>0</v>
      </c>
      <c r="J17" s="59">
        <v>9</v>
      </c>
      <c r="K17" s="59" t="s">
        <v>404</v>
      </c>
      <c r="L17" s="59"/>
      <c r="M17" s="59"/>
      <c r="N17" s="59"/>
      <c r="O17" s="59"/>
      <c r="P17" s="59"/>
      <c r="Q17" s="59"/>
      <c r="R17" s="59"/>
      <c r="S17" s="59"/>
      <c r="T17" s="59"/>
      <c r="U17" s="59"/>
      <c r="V17" s="59"/>
    </row>
    <row r="18" spans="1:22" ht="11.1" customHeight="1" x14ac:dyDescent="0.2">
      <c r="A18" s="59" t="s">
        <v>150</v>
      </c>
      <c r="B18" s="68" t="s">
        <v>139</v>
      </c>
      <c r="C18" s="59">
        <v>397806</v>
      </c>
      <c r="D18" s="59">
        <v>6049952</v>
      </c>
      <c r="E18" s="61">
        <f>302 + (I18*1.43)</f>
        <v>314.87</v>
      </c>
      <c r="F18" s="59">
        <v>344.9</v>
      </c>
      <c r="G18" s="59"/>
      <c r="H18" s="62"/>
      <c r="I18" s="59">
        <v>9</v>
      </c>
      <c r="J18" s="59">
        <v>30</v>
      </c>
      <c r="K18" s="59" t="s">
        <v>386</v>
      </c>
      <c r="L18" s="59"/>
      <c r="M18" s="59"/>
      <c r="N18" s="59"/>
      <c r="O18" s="59"/>
      <c r="P18" s="59"/>
      <c r="Q18" s="59"/>
      <c r="R18" s="59"/>
      <c r="S18" s="59"/>
      <c r="T18" s="59"/>
      <c r="U18" s="59"/>
      <c r="V18" s="59"/>
    </row>
    <row r="19" spans="1:22" ht="11.1" customHeight="1" x14ac:dyDescent="0.2">
      <c r="A19" s="59" t="s">
        <v>150</v>
      </c>
      <c r="B19" s="68" t="s">
        <v>140</v>
      </c>
      <c r="C19" s="59">
        <v>397806</v>
      </c>
      <c r="D19" s="59">
        <v>6049952</v>
      </c>
      <c r="E19" s="61">
        <f>302 + (I19*1.43)</f>
        <v>344.9</v>
      </c>
      <c r="F19" s="59">
        <v>376.36</v>
      </c>
      <c r="G19" s="59"/>
      <c r="H19" s="62"/>
      <c r="I19" s="59">
        <v>30</v>
      </c>
      <c r="J19" s="59">
        <v>52</v>
      </c>
      <c r="K19" s="59" t="s">
        <v>387</v>
      </c>
      <c r="L19" s="59"/>
      <c r="M19" s="59"/>
      <c r="N19" s="59"/>
      <c r="O19" s="59"/>
      <c r="P19" s="59"/>
      <c r="Q19" s="59"/>
      <c r="R19" s="59"/>
      <c r="S19" s="59"/>
      <c r="T19" s="59"/>
      <c r="U19" s="59"/>
      <c r="V19" s="59"/>
    </row>
    <row r="20" spans="1:22" ht="11.1" customHeight="1" x14ac:dyDescent="0.2">
      <c r="A20" s="59" t="s">
        <v>150</v>
      </c>
      <c r="B20" s="68" t="s">
        <v>141</v>
      </c>
      <c r="C20" s="59">
        <v>397806</v>
      </c>
      <c r="D20" s="59">
        <v>6049952</v>
      </c>
      <c r="E20" s="61">
        <f>302 + (I20*1.43)</f>
        <v>376.36</v>
      </c>
      <c r="F20" s="62" t="s">
        <v>151</v>
      </c>
      <c r="G20" s="59"/>
      <c r="H20" s="62"/>
      <c r="I20" s="59">
        <v>52</v>
      </c>
      <c r="J20" s="59">
        <v>65</v>
      </c>
      <c r="K20" s="59" t="s">
        <v>388</v>
      </c>
      <c r="L20" s="59"/>
      <c r="M20" s="59"/>
      <c r="N20" s="59"/>
      <c r="O20" s="59"/>
      <c r="P20" s="59"/>
      <c r="Q20" s="59"/>
      <c r="R20" s="59"/>
      <c r="S20" s="59"/>
      <c r="T20" s="59"/>
      <c r="U20" s="59"/>
      <c r="V20" s="59"/>
    </row>
    <row r="21" spans="1:22" ht="11.1" customHeight="1" x14ac:dyDescent="0.2">
      <c r="A21" s="58" t="s">
        <v>150</v>
      </c>
      <c r="B21" s="74" t="s">
        <v>152</v>
      </c>
      <c r="C21" s="59">
        <v>397806</v>
      </c>
      <c r="D21" s="59">
        <v>6049952</v>
      </c>
      <c r="E21" s="63" t="s">
        <v>151</v>
      </c>
      <c r="F21" s="64" t="s">
        <v>153</v>
      </c>
      <c r="G21" s="64"/>
      <c r="H21" s="64"/>
      <c r="I21" s="64" t="s">
        <v>154</v>
      </c>
      <c r="J21" s="64" t="s">
        <v>155</v>
      </c>
      <c r="K21" s="58" t="s">
        <v>156</v>
      </c>
      <c r="L21" s="58"/>
      <c r="M21" s="58"/>
      <c r="N21" s="58"/>
      <c r="O21" s="58"/>
      <c r="P21" s="59"/>
      <c r="Q21" s="59"/>
      <c r="R21" s="59"/>
      <c r="S21" s="59"/>
      <c r="T21" s="59"/>
      <c r="U21" s="59"/>
      <c r="V21" s="59"/>
    </row>
    <row r="22" spans="1:22" ht="11.1" customHeight="1" x14ac:dyDescent="0.2">
      <c r="A22" s="58" t="s">
        <v>150</v>
      </c>
      <c r="B22" s="74" t="s">
        <v>157</v>
      </c>
      <c r="C22" s="59">
        <v>397806</v>
      </c>
      <c r="D22" s="59">
        <v>6049952</v>
      </c>
      <c r="E22" s="63" t="s">
        <v>153</v>
      </c>
      <c r="F22" s="64" t="s">
        <v>158</v>
      </c>
      <c r="G22" s="64"/>
      <c r="H22" s="64"/>
      <c r="I22" s="64" t="s">
        <v>155</v>
      </c>
      <c r="J22" s="64" t="s">
        <v>159</v>
      </c>
      <c r="K22" s="58" t="s">
        <v>156</v>
      </c>
      <c r="L22" s="58"/>
      <c r="M22" s="58"/>
      <c r="N22" s="58"/>
      <c r="O22" s="58"/>
      <c r="P22" s="59"/>
      <c r="Q22" s="59"/>
      <c r="R22" s="59"/>
      <c r="S22" s="59"/>
      <c r="T22" s="59"/>
      <c r="U22" s="59"/>
      <c r="V22" s="59"/>
    </row>
    <row r="23" spans="1:22" ht="11.1" customHeight="1" x14ac:dyDescent="0.2">
      <c r="A23" s="58" t="s">
        <v>150</v>
      </c>
      <c r="B23" s="74" t="s">
        <v>160</v>
      </c>
      <c r="C23" s="59">
        <v>397806</v>
      </c>
      <c r="D23" s="59">
        <v>6049952</v>
      </c>
      <c r="E23" s="63" t="s">
        <v>158</v>
      </c>
      <c r="F23" s="64" t="s">
        <v>161</v>
      </c>
      <c r="G23" s="64"/>
      <c r="H23" s="64"/>
      <c r="I23" s="64" t="s">
        <v>159</v>
      </c>
      <c r="J23" s="64" t="s">
        <v>162</v>
      </c>
      <c r="K23" s="58" t="s">
        <v>163</v>
      </c>
      <c r="L23" s="58"/>
      <c r="M23" s="58"/>
      <c r="N23" s="58"/>
      <c r="O23" s="58"/>
      <c r="P23" s="59"/>
      <c r="Q23" s="59"/>
      <c r="R23" s="59"/>
      <c r="S23" s="59"/>
      <c r="T23" s="59"/>
      <c r="U23" s="59"/>
      <c r="V23" s="59"/>
    </row>
    <row r="24" spans="1:22" ht="11.1" customHeight="1" x14ac:dyDescent="0.2">
      <c r="A24" s="58" t="s">
        <v>150</v>
      </c>
      <c r="B24" s="74" t="s">
        <v>164</v>
      </c>
      <c r="C24" s="59">
        <v>397806</v>
      </c>
      <c r="D24" s="59">
        <v>6049952</v>
      </c>
      <c r="E24" s="63" t="s">
        <v>161</v>
      </c>
      <c r="F24" s="64" t="s">
        <v>165</v>
      </c>
      <c r="G24" s="64"/>
      <c r="H24" s="64" t="s">
        <v>165</v>
      </c>
      <c r="I24" s="64" t="s">
        <v>161</v>
      </c>
      <c r="J24" s="64" t="s">
        <v>165</v>
      </c>
      <c r="K24" s="58" t="s">
        <v>163</v>
      </c>
      <c r="L24" s="58"/>
      <c r="M24" s="58"/>
      <c r="N24" s="58"/>
      <c r="O24" s="58"/>
      <c r="P24" s="59"/>
      <c r="Q24" s="59"/>
      <c r="R24" s="59"/>
      <c r="S24" s="59"/>
      <c r="T24" s="59"/>
      <c r="U24" s="59"/>
      <c r="V24" s="59"/>
    </row>
    <row r="25" spans="1:22" ht="11.1" customHeight="1" x14ac:dyDescent="0.2">
      <c r="A25" s="59" t="s">
        <v>143</v>
      </c>
      <c r="B25" s="68" t="s">
        <v>138</v>
      </c>
      <c r="C25" s="59">
        <v>397780</v>
      </c>
      <c r="D25" s="59">
        <v>6049917</v>
      </c>
      <c r="E25" s="61">
        <v>100</v>
      </c>
      <c r="F25" s="59">
        <v>139.6</v>
      </c>
      <c r="G25" s="59">
        <f>242/122</f>
        <v>1.9836065573770492</v>
      </c>
      <c r="H25" s="62">
        <v>100</v>
      </c>
      <c r="I25" s="59">
        <v>0</v>
      </c>
      <c r="J25" s="59">
        <v>20</v>
      </c>
      <c r="K25" s="59" t="s">
        <v>385</v>
      </c>
      <c r="L25" s="59"/>
      <c r="M25" s="59"/>
      <c r="N25" s="59"/>
      <c r="O25" s="59"/>
      <c r="P25" s="59"/>
      <c r="Q25" s="59"/>
      <c r="R25" s="59"/>
      <c r="S25" s="59"/>
      <c r="T25" s="59"/>
      <c r="U25" s="59"/>
      <c r="V25" s="59"/>
    </row>
    <row r="26" spans="1:22" ht="11.1" customHeight="1" x14ac:dyDescent="0.2">
      <c r="A26" s="59" t="s">
        <v>143</v>
      </c>
      <c r="B26" s="68" t="s">
        <v>139</v>
      </c>
      <c r="C26" s="59">
        <v>397780</v>
      </c>
      <c r="D26" s="59">
        <v>6049917</v>
      </c>
      <c r="E26" s="61">
        <f t="shared" ref="E26:E31" si="1">100+(1.98*I26)</f>
        <v>139.6</v>
      </c>
      <c r="F26" s="59">
        <v>179.2</v>
      </c>
      <c r="G26" s="59"/>
      <c r="H26" s="62"/>
      <c r="I26" s="59">
        <v>20</v>
      </c>
      <c r="J26" s="59">
        <v>40</v>
      </c>
      <c r="K26" s="59" t="s">
        <v>385</v>
      </c>
      <c r="L26" s="59"/>
      <c r="M26" s="59"/>
      <c r="N26" s="59"/>
      <c r="O26" s="59"/>
      <c r="P26" s="59"/>
      <c r="Q26" s="59"/>
      <c r="R26" s="59"/>
      <c r="S26" s="59"/>
      <c r="T26" s="59"/>
      <c r="U26" s="59"/>
      <c r="V26" s="59"/>
    </row>
    <row r="27" spans="1:22" ht="11.1" customHeight="1" x14ac:dyDescent="0.2">
      <c r="A27" s="59" t="s">
        <v>143</v>
      </c>
      <c r="B27" s="68" t="s">
        <v>140</v>
      </c>
      <c r="C27" s="59">
        <v>397780</v>
      </c>
      <c r="D27" s="59">
        <v>6049917</v>
      </c>
      <c r="E27" s="61">
        <f t="shared" si="1"/>
        <v>179.2</v>
      </c>
      <c r="F27" s="59">
        <v>218.8</v>
      </c>
      <c r="G27" s="59"/>
      <c r="H27" s="62"/>
      <c r="I27" s="59">
        <v>40</v>
      </c>
      <c r="J27" s="59">
        <v>60</v>
      </c>
      <c r="K27" s="59" t="s">
        <v>385</v>
      </c>
      <c r="L27" s="59"/>
      <c r="M27" s="59"/>
      <c r="N27" s="59"/>
      <c r="O27" s="59"/>
      <c r="P27" s="59"/>
      <c r="Q27" s="59"/>
      <c r="R27" s="59"/>
      <c r="S27" s="59"/>
      <c r="T27" s="59"/>
      <c r="U27" s="59"/>
      <c r="V27" s="59"/>
    </row>
    <row r="28" spans="1:22" ht="11.1" customHeight="1" x14ac:dyDescent="0.2">
      <c r="A28" s="59" t="s">
        <v>143</v>
      </c>
      <c r="B28" s="68" t="s">
        <v>141</v>
      </c>
      <c r="C28" s="59">
        <v>397780</v>
      </c>
      <c r="D28" s="59">
        <v>6049917</v>
      </c>
      <c r="E28" s="61">
        <f t="shared" si="1"/>
        <v>218.8</v>
      </c>
      <c r="F28" s="59">
        <v>258.39999999999998</v>
      </c>
      <c r="G28" s="59"/>
      <c r="H28" s="62"/>
      <c r="I28" s="59">
        <v>60</v>
      </c>
      <c r="J28" s="59">
        <v>80</v>
      </c>
      <c r="K28" s="59" t="s">
        <v>385</v>
      </c>
      <c r="L28" s="59"/>
      <c r="M28" s="59"/>
      <c r="N28" s="59"/>
      <c r="O28" s="59"/>
      <c r="P28" s="59"/>
      <c r="Q28" s="59"/>
      <c r="R28" s="59"/>
      <c r="S28" s="59"/>
      <c r="T28" s="59"/>
      <c r="U28" s="59"/>
      <c r="V28" s="59"/>
    </row>
    <row r="29" spans="1:22" ht="11.1" customHeight="1" x14ac:dyDescent="0.2">
      <c r="A29" s="59" t="s">
        <v>143</v>
      </c>
      <c r="B29" s="68" t="s">
        <v>142</v>
      </c>
      <c r="C29" s="59">
        <v>397780</v>
      </c>
      <c r="D29" s="59">
        <v>6049917</v>
      </c>
      <c r="E29" s="61">
        <f t="shared" si="1"/>
        <v>258.39999999999998</v>
      </c>
      <c r="F29" s="59">
        <v>298</v>
      </c>
      <c r="G29" s="59"/>
      <c r="H29" s="62"/>
      <c r="I29" s="59">
        <v>80</v>
      </c>
      <c r="J29" s="59">
        <v>100</v>
      </c>
      <c r="K29" s="59" t="s">
        <v>385</v>
      </c>
      <c r="L29" s="59"/>
      <c r="M29" s="59"/>
      <c r="N29" s="59"/>
      <c r="O29" s="59"/>
      <c r="P29" s="59"/>
      <c r="Q29" s="59"/>
      <c r="R29" s="59"/>
      <c r="S29" s="59"/>
      <c r="T29" s="59"/>
      <c r="U29" s="59"/>
      <c r="V29" s="59"/>
    </row>
    <row r="30" spans="1:22" ht="11.1" customHeight="1" x14ac:dyDescent="0.2">
      <c r="A30" s="59" t="s">
        <v>143</v>
      </c>
      <c r="B30" s="68" t="s">
        <v>137</v>
      </c>
      <c r="C30" s="59">
        <v>397780</v>
      </c>
      <c r="D30" s="59">
        <v>6049917</v>
      </c>
      <c r="E30" s="61">
        <f t="shared" si="1"/>
        <v>298</v>
      </c>
      <c r="F30" s="59">
        <v>327.7</v>
      </c>
      <c r="G30" s="59"/>
      <c r="H30" s="62"/>
      <c r="I30" s="59">
        <v>100</v>
      </c>
      <c r="J30" s="59">
        <v>115</v>
      </c>
      <c r="K30" s="59" t="s">
        <v>166</v>
      </c>
      <c r="L30" s="59"/>
      <c r="M30" s="59"/>
      <c r="N30" s="59"/>
      <c r="O30" s="59"/>
      <c r="P30" s="59"/>
      <c r="Q30" s="59"/>
      <c r="R30" s="59"/>
      <c r="S30" s="59"/>
      <c r="T30" s="59"/>
      <c r="U30" s="59"/>
      <c r="V30" s="59"/>
    </row>
    <row r="31" spans="1:22" ht="11.1" customHeight="1" x14ac:dyDescent="0.2">
      <c r="A31" s="59" t="s">
        <v>143</v>
      </c>
      <c r="B31" s="68" t="s">
        <v>143</v>
      </c>
      <c r="C31" s="59">
        <v>397780</v>
      </c>
      <c r="D31" s="59">
        <v>6049917</v>
      </c>
      <c r="E31" s="61">
        <f t="shared" si="1"/>
        <v>327.7</v>
      </c>
      <c r="F31" s="62" t="s">
        <v>167</v>
      </c>
      <c r="G31" s="59"/>
      <c r="H31" s="62"/>
      <c r="I31" s="59">
        <v>115</v>
      </c>
      <c r="J31" s="59">
        <v>122</v>
      </c>
      <c r="K31" s="59" t="s">
        <v>168</v>
      </c>
      <c r="L31" s="59"/>
      <c r="M31" s="59"/>
      <c r="N31" s="59"/>
      <c r="O31" s="59"/>
      <c r="P31" s="59"/>
      <c r="Q31" s="59"/>
      <c r="R31" s="59"/>
      <c r="S31" s="59"/>
      <c r="T31" s="59"/>
      <c r="U31" s="59"/>
      <c r="V31" s="59"/>
    </row>
    <row r="32" spans="1:22" ht="11.1" customHeight="1" x14ac:dyDescent="0.2">
      <c r="A32" s="58" t="s">
        <v>143</v>
      </c>
      <c r="B32" s="74" t="s">
        <v>152</v>
      </c>
      <c r="C32" s="59">
        <v>397780</v>
      </c>
      <c r="D32" s="59">
        <v>6049917</v>
      </c>
      <c r="E32" s="63" t="s">
        <v>167</v>
      </c>
      <c r="F32" s="64" t="s">
        <v>169</v>
      </c>
      <c r="G32" s="64"/>
      <c r="H32" s="64"/>
      <c r="I32" s="64" t="s">
        <v>154</v>
      </c>
      <c r="J32" s="64" t="s">
        <v>170</v>
      </c>
      <c r="K32" s="58" t="s">
        <v>415</v>
      </c>
      <c r="L32" s="58"/>
      <c r="M32" s="58"/>
      <c r="N32" s="58"/>
      <c r="O32" s="58"/>
      <c r="P32" s="59"/>
      <c r="Q32" s="59"/>
      <c r="R32" s="59"/>
      <c r="S32" s="59"/>
      <c r="T32" s="59"/>
      <c r="U32" s="59"/>
      <c r="V32" s="59"/>
    </row>
    <row r="33" spans="1:22" ht="11.1" customHeight="1" x14ac:dyDescent="0.2">
      <c r="A33" s="58" t="s">
        <v>143</v>
      </c>
      <c r="B33" s="74" t="s">
        <v>157</v>
      </c>
      <c r="C33" s="59">
        <v>397780</v>
      </c>
      <c r="D33" s="59">
        <v>6049917</v>
      </c>
      <c r="E33" s="63" t="s">
        <v>169</v>
      </c>
      <c r="F33" s="64" t="s">
        <v>171</v>
      </c>
      <c r="G33" s="64"/>
      <c r="H33" s="64"/>
      <c r="I33" s="64" t="s">
        <v>170</v>
      </c>
      <c r="J33" s="64" t="s">
        <v>172</v>
      </c>
      <c r="K33" s="58" t="s">
        <v>413</v>
      </c>
      <c r="L33" s="58"/>
      <c r="M33" s="58"/>
      <c r="N33" s="58" t="s">
        <v>173</v>
      </c>
      <c r="O33" s="58"/>
      <c r="P33" s="59"/>
      <c r="Q33" s="59"/>
      <c r="R33" s="59"/>
      <c r="S33" s="59"/>
      <c r="T33" s="59"/>
      <c r="U33" s="59"/>
      <c r="V33" s="59"/>
    </row>
    <row r="34" spans="1:22" ht="11.1" customHeight="1" x14ac:dyDescent="0.2">
      <c r="A34" s="58" t="s">
        <v>143</v>
      </c>
      <c r="B34" s="74" t="s">
        <v>160</v>
      </c>
      <c r="C34" s="59">
        <v>397780</v>
      </c>
      <c r="D34" s="59">
        <v>6049917</v>
      </c>
      <c r="E34" s="63" t="s">
        <v>171</v>
      </c>
      <c r="F34" s="64" t="s">
        <v>174</v>
      </c>
      <c r="G34" s="64"/>
      <c r="H34" s="64"/>
      <c r="I34" s="64" t="s">
        <v>172</v>
      </c>
      <c r="J34" s="64" t="s">
        <v>175</v>
      </c>
      <c r="K34" s="58" t="s">
        <v>414</v>
      </c>
      <c r="L34" s="58"/>
      <c r="M34" s="58"/>
      <c r="N34" s="58" t="s">
        <v>173</v>
      </c>
      <c r="O34" s="58" t="s">
        <v>176</v>
      </c>
      <c r="P34" s="59"/>
      <c r="Q34" s="59"/>
      <c r="R34" s="59"/>
      <c r="S34" s="59"/>
      <c r="T34" s="59"/>
      <c r="U34" s="59"/>
      <c r="V34" s="59"/>
    </row>
    <row r="35" spans="1:22" ht="11.1" customHeight="1" x14ac:dyDescent="0.2">
      <c r="A35" s="58" t="s">
        <v>143</v>
      </c>
      <c r="B35" s="74" t="s">
        <v>164</v>
      </c>
      <c r="C35" s="59">
        <v>397780</v>
      </c>
      <c r="D35" s="59">
        <v>6049917</v>
      </c>
      <c r="E35" s="63" t="s">
        <v>174</v>
      </c>
      <c r="F35" s="64" t="s">
        <v>177</v>
      </c>
      <c r="G35" s="64"/>
      <c r="H35" s="64"/>
      <c r="I35" s="64" t="s">
        <v>175</v>
      </c>
      <c r="J35" s="64" t="s">
        <v>178</v>
      </c>
      <c r="K35" s="58" t="s">
        <v>414</v>
      </c>
      <c r="L35" s="58"/>
      <c r="M35" s="58"/>
      <c r="N35" s="58" t="s">
        <v>173</v>
      </c>
      <c r="O35" s="58" t="s">
        <v>176</v>
      </c>
      <c r="P35" s="59"/>
      <c r="Q35" s="59"/>
      <c r="R35" s="59"/>
      <c r="S35" s="59"/>
      <c r="T35" s="59"/>
      <c r="U35" s="59"/>
      <c r="V35" s="59"/>
    </row>
    <row r="36" spans="1:22" ht="11.1" customHeight="1" x14ac:dyDescent="0.2">
      <c r="A36" s="58" t="s">
        <v>143</v>
      </c>
      <c r="B36" s="74" t="s">
        <v>179</v>
      </c>
      <c r="C36" s="59">
        <v>397780</v>
      </c>
      <c r="D36" s="59">
        <v>6049917</v>
      </c>
      <c r="E36" s="63" t="s">
        <v>177</v>
      </c>
      <c r="F36" s="64" t="s">
        <v>180</v>
      </c>
      <c r="G36" s="64"/>
      <c r="H36" s="64"/>
      <c r="I36" s="64" t="s">
        <v>178</v>
      </c>
      <c r="J36" s="64" t="s">
        <v>181</v>
      </c>
      <c r="K36" s="58" t="s">
        <v>405</v>
      </c>
      <c r="L36" s="58"/>
      <c r="M36" s="58"/>
      <c r="N36" s="58" t="s">
        <v>182</v>
      </c>
      <c r="O36" s="58"/>
      <c r="P36" s="59"/>
      <c r="Q36" s="59"/>
      <c r="R36" s="59"/>
      <c r="S36" s="59"/>
      <c r="T36" s="59"/>
      <c r="U36" s="59"/>
      <c r="V36" s="59"/>
    </row>
    <row r="37" spans="1:22" ht="11.1" customHeight="1" x14ac:dyDescent="0.2">
      <c r="A37" s="58" t="s">
        <v>143</v>
      </c>
      <c r="B37" s="74" t="s">
        <v>183</v>
      </c>
      <c r="C37" s="59">
        <v>397780</v>
      </c>
      <c r="D37" s="59">
        <v>6049917</v>
      </c>
      <c r="E37" s="63" t="s">
        <v>180</v>
      </c>
      <c r="F37" s="64" t="s">
        <v>184</v>
      </c>
      <c r="G37" s="64"/>
      <c r="H37" s="64"/>
      <c r="I37" s="64" t="s">
        <v>181</v>
      </c>
      <c r="J37" s="64" t="s">
        <v>185</v>
      </c>
      <c r="K37" s="58" t="s">
        <v>405</v>
      </c>
      <c r="L37" s="58"/>
      <c r="M37" s="58"/>
      <c r="N37" s="58" t="s">
        <v>186</v>
      </c>
      <c r="O37" s="58"/>
      <c r="P37" s="59"/>
      <c r="Q37" s="59"/>
      <c r="R37" s="59"/>
      <c r="S37" s="59"/>
      <c r="T37" s="59"/>
      <c r="U37" s="59"/>
      <c r="V37" s="59"/>
    </row>
    <row r="38" spans="1:22" ht="11.1" customHeight="1" x14ac:dyDescent="0.2">
      <c r="A38" s="58" t="s">
        <v>143</v>
      </c>
      <c r="B38" s="74" t="s">
        <v>187</v>
      </c>
      <c r="C38" s="59">
        <v>397780</v>
      </c>
      <c r="D38" s="59">
        <v>6049917</v>
      </c>
      <c r="E38" s="63" t="s">
        <v>184</v>
      </c>
      <c r="F38" s="64" t="s">
        <v>188</v>
      </c>
      <c r="G38" s="64"/>
      <c r="H38" s="64"/>
      <c r="I38" s="64" t="s">
        <v>185</v>
      </c>
      <c r="J38" s="64" t="s">
        <v>189</v>
      </c>
      <c r="K38" s="58" t="s">
        <v>409</v>
      </c>
      <c r="L38" s="58"/>
      <c r="M38" s="58"/>
      <c r="N38" s="58" t="s">
        <v>182</v>
      </c>
      <c r="O38" s="58"/>
      <c r="P38" s="59"/>
      <c r="Q38" s="59"/>
      <c r="R38" s="59"/>
      <c r="S38" s="59"/>
      <c r="T38" s="59"/>
      <c r="U38" s="59"/>
      <c r="V38" s="59"/>
    </row>
    <row r="39" spans="1:22" ht="11.1" customHeight="1" x14ac:dyDescent="0.2">
      <c r="A39" s="58" t="s">
        <v>143</v>
      </c>
      <c r="B39" s="74" t="s">
        <v>190</v>
      </c>
      <c r="C39" s="59">
        <v>397780</v>
      </c>
      <c r="D39" s="59">
        <v>6049917</v>
      </c>
      <c r="E39" s="63" t="s">
        <v>188</v>
      </c>
      <c r="F39" s="64" t="s">
        <v>191</v>
      </c>
      <c r="G39" s="64"/>
      <c r="H39" s="64"/>
      <c r="I39" s="64" t="s">
        <v>189</v>
      </c>
      <c r="J39" s="64" t="s">
        <v>192</v>
      </c>
      <c r="K39" s="58" t="s">
        <v>409</v>
      </c>
      <c r="L39" s="58"/>
      <c r="M39" s="58"/>
      <c r="N39" s="58" t="s">
        <v>173</v>
      </c>
      <c r="O39" s="58"/>
      <c r="P39" s="59"/>
      <c r="Q39" s="59"/>
      <c r="R39" s="59"/>
      <c r="S39" s="59"/>
      <c r="T39" s="59"/>
      <c r="U39" s="59"/>
      <c r="V39" s="59"/>
    </row>
    <row r="40" spans="1:22" ht="11.1" customHeight="1" x14ac:dyDescent="0.2">
      <c r="A40" s="58" t="s">
        <v>143</v>
      </c>
      <c r="B40" s="74" t="s">
        <v>193</v>
      </c>
      <c r="C40" s="59">
        <v>397780</v>
      </c>
      <c r="D40" s="59">
        <v>6049917</v>
      </c>
      <c r="E40" s="63" t="s">
        <v>191</v>
      </c>
      <c r="F40" s="64" t="s">
        <v>194</v>
      </c>
      <c r="G40" s="64"/>
      <c r="H40" s="64"/>
      <c r="I40" s="64" t="s">
        <v>192</v>
      </c>
      <c r="J40" s="64" t="s">
        <v>195</v>
      </c>
      <c r="K40" s="58" t="s">
        <v>410</v>
      </c>
      <c r="L40" s="58"/>
      <c r="M40" s="58"/>
      <c r="N40" s="58" t="s">
        <v>196</v>
      </c>
      <c r="O40" s="58"/>
      <c r="P40" s="59"/>
      <c r="Q40" s="59"/>
      <c r="R40" s="59"/>
      <c r="S40" s="59"/>
      <c r="T40" s="59"/>
      <c r="U40" s="59"/>
      <c r="V40" s="59"/>
    </row>
    <row r="41" spans="1:22" ht="11.1" customHeight="1" x14ac:dyDescent="0.2">
      <c r="A41" s="58" t="s">
        <v>143</v>
      </c>
      <c r="B41" s="74" t="s">
        <v>197</v>
      </c>
      <c r="C41" s="59">
        <v>397780</v>
      </c>
      <c r="D41" s="59">
        <v>6049917</v>
      </c>
      <c r="E41" s="63" t="s">
        <v>194</v>
      </c>
      <c r="F41" s="64" t="s">
        <v>198</v>
      </c>
      <c r="G41" s="64"/>
      <c r="H41" s="64"/>
      <c r="I41" s="64" t="s">
        <v>195</v>
      </c>
      <c r="J41" s="64" t="s">
        <v>199</v>
      </c>
      <c r="K41" s="58" t="s">
        <v>411</v>
      </c>
      <c r="L41" s="58"/>
      <c r="M41" s="58"/>
      <c r="N41" s="58"/>
      <c r="O41" s="58"/>
      <c r="P41" s="59"/>
      <c r="Q41" s="59"/>
      <c r="R41" s="59"/>
      <c r="S41" s="59"/>
      <c r="T41" s="59"/>
      <c r="U41" s="59"/>
      <c r="V41" s="59"/>
    </row>
    <row r="42" spans="1:22" ht="11.1" customHeight="1" x14ac:dyDescent="0.2">
      <c r="A42" s="58" t="s">
        <v>143</v>
      </c>
      <c r="B42" s="74" t="s">
        <v>200</v>
      </c>
      <c r="C42" s="59">
        <v>397780</v>
      </c>
      <c r="D42" s="59">
        <v>6049917</v>
      </c>
      <c r="E42" s="63" t="s">
        <v>198</v>
      </c>
      <c r="F42" s="64" t="s">
        <v>201</v>
      </c>
      <c r="G42" s="64"/>
      <c r="H42" s="64"/>
      <c r="I42" s="64" t="s">
        <v>199</v>
      </c>
      <c r="J42" s="64" t="s">
        <v>202</v>
      </c>
      <c r="K42" s="58" t="s">
        <v>392</v>
      </c>
      <c r="L42" s="58"/>
      <c r="M42" s="58"/>
      <c r="N42" s="58"/>
      <c r="O42" s="58"/>
      <c r="P42" s="59"/>
      <c r="Q42" s="59"/>
      <c r="R42" s="59"/>
      <c r="S42" s="59"/>
      <c r="T42" s="59"/>
      <c r="U42" s="59"/>
      <c r="V42" s="59"/>
    </row>
    <row r="43" spans="1:22" ht="11.1" customHeight="1" x14ac:dyDescent="0.2">
      <c r="A43" s="58" t="s">
        <v>143</v>
      </c>
      <c r="B43" s="74" t="s">
        <v>203</v>
      </c>
      <c r="C43" s="59">
        <v>397780</v>
      </c>
      <c r="D43" s="59">
        <v>6049917</v>
      </c>
      <c r="E43" s="63" t="s">
        <v>201</v>
      </c>
      <c r="F43" s="64" t="s">
        <v>204</v>
      </c>
      <c r="G43" s="64"/>
      <c r="H43" s="64"/>
      <c r="I43" s="64" t="s">
        <v>202</v>
      </c>
      <c r="J43" s="64" t="s">
        <v>205</v>
      </c>
      <c r="K43" s="58" t="s">
        <v>392</v>
      </c>
      <c r="L43" s="58"/>
      <c r="M43" s="58"/>
      <c r="N43" s="58"/>
      <c r="O43" s="58"/>
      <c r="P43" s="59"/>
      <c r="Q43" s="59"/>
      <c r="R43" s="59"/>
      <c r="S43" s="59"/>
      <c r="T43" s="59"/>
      <c r="U43" s="59"/>
      <c r="V43" s="59"/>
    </row>
    <row r="44" spans="1:22" ht="11.1" customHeight="1" x14ac:dyDescent="0.2">
      <c r="A44" s="58" t="s">
        <v>206</v>
      </c>
      <c r="B44" s="74" t="s">
        <v>207</v>
      </c>
      <c r="C44" s="59">
        <v>397780</v>
      </c>
      <c r="D44" s="59">
        <v>6049917</v>
      </c>
      <c r="E44" s="63" t="s">
        <v>204</v>
      </c>
      <c r="F44" s="64" t="s">
        <v>208</v>
      </c>
      <c r="G44" s="64"/>
      <c r="H44" s="64" t="s">
        <v>208</v>
      </c>
      <c r="I44" s="64" t="s">
        <v>204</v>
      </c>
      <c r="J44" s="64" t="s">
        <v>208</v>
      </c>
      <c r="K44" s="58" t="s">
        <v>163</v>
      </c>
      <c r="L44" s="58"/>
      <c r="M44" s="58"/>
      <c r="N44" s="58"/>
      <c r="O44" s="58"/>
      <c r="P44" s="59"/>
      <c r="Q44" s="59"/>
      <c r="R44" s="59"/>
      <c r="S44" s="59"/>
      <c r="T44" s="59"/>
      <c r="U44" s="59"/>
      <c r="V44" s="59"/>
    </row>
    <row r="45" spans="1:22" ht="11.1" customHeight="1" x14ac:dyDescent="0.2">
      <c r="A45" s="58" t="s">
        <v>206</v>
      </c>
      <c r="B45" s="74" t="s">
        <v>209</v>
      </c>
      <c r="C45" s="59">
        <v>397780</v>
      </c>
      <c r="D45" s="59">
        <v>6049917</v>
      </c>
      <c r="E45" s="63" t="s">
        <v>204</v>
      </c>
      <c r="F45" s="64" t="s">
        <v>208</v>
      </c>
      <c r="G45" s="64"/>
      <c r="H45" s="64" t="s">
        <v>210</v>
      </c>
      <c r="I45" s="64" t="s">
        <v>210</v>
      </c>
      <c r="J45" s="64" t="s">
        <v>210</v>
      </c>
      <c r="K45" s="58" t="s">
        <v>163</v>
      </c>
      <c r="L45" s="58" t="s">
        <v>211</v>
      </c>
      <c r="M45" s="58"/>
      <c r="N45" s="58"/>
      <c r="O45" s="58"/>
      <c r="P45" s="59"/>
      <c r="Q45" s="59"/>
      <c r="R45" s="59"/>
      <c r="S45" s="59"/>
      <c r="T45" s="59"/>
      <c r="U45" s="59"/>
      <c r="V45" s="59"/>
    </row>
    <row r="46" spans="1:22" ht="11.1" customHeight="1" x14ac:dyDescent="0.2">
      <c r="A46" s="59" t="s">
        <v>144</v>
      </c>
      <c r="B46" s="68" t="s">
        <v>138</v>
      </c>
      <c r="C46" s="59">
        <v>397855</v>
      </c>
      <c r="D46" s="59">
        <v>6050015</v>
      </c>
      <c r="E46" s="63">
        <v>100</v>
      </c>
      <c r="F46" s="62">
        <v>125.58</v>
      </c>
      <c r="G46" s="62">
        <f>275/215</f>
        <v>1.2790697674418605</v>
      </c>
      <c r="H46" s="62">
        <v>100</v>
      </c>
      <c r="I46" s="62">
        <v>0</v>
      </c>
      <c r="J46" s="62">
        <v>20</v>
      </c>
      <c r="K46" s="59" t="s">
        <v>385</v>
      </c>
      <c r="L46" s="59"/>
      <c r="M46" s="59"/>
      <c r="N46" s="59"/>
      <c r="O46" s="59"/>
      <c r="P46" s="59"/>
      <c r="Q46" s="59"/>
      <c r="R46" s="59"/>
      <c r="S46" s="59"/>
      <c r="T46" s="59"/>
      <c r="U46" s="59"/>
      <c r="V46" s="59"/>
    </row>
    <row r="47" spans="1:22" ht="11.1" customHeight="1" x14ac:dyDescent="0.2">
      <c r="A47" s="59" t="s">
        <v>144</v>
      </c>
      <c r="B47" s="68" t="s">
        <v>139</v>
      </c>
      <c r="C47" s="59">
        <v>397855</v>
      </c>
      <c r="D47" s="59">
        <v>6050015</v>
      </c>
      <c r="E47" s="63">
        <f t="shared" ref="E47:E56" si="2">100+(I47*1.279)</f>
        <v>125.58</v>
      </c>
      <c r="F47" s="62">
        <v>151.16</v>
      </c>
      <c r="G47" s="62"/>
      <c r="H47" s="62"/>
      <c r="I47" s="62">
        <v>20</v>
      </c>
      <c r="J47" s="62">
        <v>40</v>
      </c>
      <c r="K47" s="59" t="s">
        <v>385</v>
      </c>
      <c r="L47" s="59"/>
      <c r="M47" s="59"/>
      <c r="N47" s="59"/>
      <c r="O47" s="59"/>
      <c r="P47" s="59"/>
      <c r="Q47" s="59"/>
      <c r="R47" s="59"/>
      <c r="S47" s="59"/>
      <c r="T47" s="59"/>
      <c r="U47" s="59"/>
      <c r="V47" s="59"/>
    </row>
    <row r="48" spans="1:22" ht="11.1" customHeight="1" x14ac:dyDescent="0.2">
      <c r="A48" s="59" t="s">
        <v>144</v>
      </c>
      <c r="B48" s="68" t="s">
        <v>140</v>
      </c>
      <c r="C48" s="59">
        <v>397855</v>
      </c>
      <c r="D48" s="59">
        <v>6050015</v>
      </c>
      <c r="E48" s="63">
        <f t="shared" si="2"/>
        <v>151.16</v>
      </c>
      <c r="F48" s="62">
        <v>176.74</v>
      </c>
      <c r="G48" s="62"/>
      <c r="H48" s="62"/>
      <c r="I48" s="62">
        <v>40</v>
      </c>
      <c r="J48" s="62">
        <v>60</v>
      </c>
      <c r="K48" s="59" t="s">
        <v>385</v>
      </c>
      <c r="L48" s="59"/>
      <c r="M48" s="59"/>
      <c r="N48" s="59"/>
      <c r="O48" s="59"/>
      <c r="P48" s="59"/>
      <c r="Q48" s="59"/>
      <c r="R48" s="59"/>
      <c r="S48" s="59"/>
      <c r="T48" s="59"/>
      <c r="U48" s="59"/>
      <c r="V48" s="59"/>
    </row>
    <row r="49" spans="1:22" ht="11.1" customHeight="1" x14ac:dyDescent="0.2">
      <c r="A49" s="59" t="s">
        <v>144</v>
      </c>
      <c r="B49" s="68" t="s">
        <v>141</v>
      </c>
      <c r="C49" s="59">
        <v>397855</v>
      </c>
      <c r="D49" s="59">
        <v>6050015</v>
      </c>
      <c r="E49" s="63">
        <f t="shared" si="2"/>
        <v>176.74</v>
      </c>
      <c r="F49" s="62">
        <v>202.32</v>
      </c>
      <c r="G49" s="62"/>
      <c r="H49" s="62"/>
      <c r="I49" s="62">
        <v>60</v>
      </c>
      <c r="J49" s="62">
        <v>80</v>
      </c>
      <c r="K49" s="59" t="s">
        <v>385</v>
      </c>
      <c r="L49" s="59"/>
      <c r="M49" s="59"/>
      <c r="N49" s="59"/>
      <c r="O49" s="59"/>
      <c r="P49" s="59"/>
      <c r="Q49" s="59"/>
      <c r="R49" s="59"/>
      <c r="S49" s="59"/>
      <c r="T49" s="59"/>
      <c r="U49" s="59"/>
      <c r="V49" s="59"/>
    </row>
    <row r="50" spans="1:22" ht="11.1" customHeight="1" x14ac:dyDescent="0.2">
      <c r="A50" s="59" t="s">
        <v>144</v>
      </c>
      <c r="B50" s="68" t="s">
        <v>142</v>
      </c>
      <c r="C50" s="59">
        <v>397855</v>
      </c>
      <c r="D50" s="59">
        <v>6050015</v>
      </c>
      <c r="E50" s="63">
        <f t="shared" si="2"/>
        <v>202.32</v>
      </c>
      <c r="F50" s="62">
        <v>227.9</v>
      </c>
      <c r="G50" s="62"/>
      <c r="H50" s="62"/>
      <c r="I50" s="62">
        <v>80</v>
      </c>
      <c r="J50" s="62">
        <v>100</v>
      </c>
      <c r="K50" s="59" t="s">
        <v>385</v>
      </c>
      <c r="L50" s="59"/>
      <c r="M50" s="59"/>
      <c r="N50" s="59"/>
      <c r="O50" s="59"/>
      <c r="P50" s="59"/>
      <c r="Q50" s="59"/>
      <c r="R50" s="59"/>
      <c r="S50" s="59"/>
      <c r="T50" s="59"/>
      <c r="U50" s="59"/>
      <c r="V50" s="59"/>
    </row>
    <row r="51" spans="1:22" ht="11.1" customHeight="1" x14ac:dyDescent="0.2">
      <c r="A51" s="59" t="s">
        <v>144</v>
      </c>
      <c r="B51" s="68" t="s">
        <v>137</v>
      </c>
      <c r="C51" s="59">
        <v>397855</v>
      </c>
      <c r="D51" s="59">
        <v>6050015</v>
      </c>
      <c r="E51" s="63">
        <f t="shared" si="2"/>
        <v>227.89999999999998</v>
      </c>
      <c r="F51" s="62">
        <v>253.48</v>
      </c>
      <c r="G51" s="62"/>
      <c r="H51" s="62"/>
      <c r="I51" s="62">
        <v>100</v>
      </c>
      <c r="J51" s="62">
        <v>120</v>
      </c>
      <c r="K51" s="59" t="s">
        <v>385</v>
      </c>
      <c r="L51" s="59"/>
      <c r="M51" s="59"/>
      <c r="N51" s="59"/>
      <c r="O51" s="59"/>
      <c r="P51" s="59"/>
      <c r="Q51" s="59"/>
      <c r="R51" s="59"/>
      <c r="S51" s="59"/>
      <c r="T51" s="59"/>
      <c r="U51" s="59"/>
      <c r="V51" s="59"/>
    </row>
    <row r="52" spans="1:22" ht="11.1" customHeight="1" x14ac:dyDescent="0.2">
      <c r="A52" s="59" t="s">
        <v>144</v>
      </c>
      <c r="B52" s="68" t="s">
        <v>143</v>
      </c>
      <c r="C52" s="59">
        <v>397855</v>
      </c>
      <c r="D52" s="59">
        <v>6050015</v>
      </c>
      <c r="E52" s="63">
        <f t="shared" si="2"/>
        <v>253.48</v>
      </c>
      <c r="F52" s="62">
        <v>279.06</v>
      </c>
      <c r="G52" s="62"/>
      <c r="H52" s="62"/>
      <c r="I52" s="62">
        <v>120</v>
      </c>
      <c r="J52" s="62">
        <v>140</v>
      </c>
      <c r="K52" s="59" t="s">
        <v>385</v>
      </c>
      <c r="L52" s="59"/>
      <c r="M52" s="59"/>
      <c r="N52" s="59"/>
      <c r="O52" s="59"/>
      <c r="P52" s="59"/>
      <c r="Q52" s="59"/>
      <c r="R52" s="59"/>
      <c r="S52" s="59"/>
      <c r="T52" s="59"/>
      <c r="U52" s="59"/>
      <c r="V52" s="59"/>
    </row>
    <row r="53" spans="1:22" ht="11.1" customHeight="1" x14ac:dyDescent="0.2">
      <c r="A53" s="59" t="s">
        <v>144</v>
      </c>
      <c r="B53" s="68" t="s">
        <v>144</v>
      </c>
      <c r="C53" s="59">
        <v>397855</v>
      </c>
      <c r="D53" s="59">
        <v>6050015</v>
      </c>
      <c r="E53" s="63">
        <f t="shared" si="2"/>
        <v>279.06</v>
      </c>
      <c r="F53" s="62">
        <v>304.64</v>
      </c>
      <c r="G53" s="62"/>
      <c r="H53" s="62"/>
      <c r="I53" s="62">
        <v>140</v>
      </c>
      <c r="J53" s="62">
        <v>160</v>
      </c>
      <c r="K53" s="59" t="s">
        <v>385</v>
      </c>
      <c r="L53" s="59"/>
      <c r="M53" s="59"/>
      <c r="N53" s="59"/>
      <c r="O53" s="59"/>
      <c r="P53" s="59"/>
      <c r="Q53" s="59"/>
      <c r="R53" s="59"/>
      <c r="S53" s="59"/>
      <c r="T53" s="59"/>
      <c r="U53" s="59"/>
      <c r="V53" s="59"/>
    </row>
    <row r="54" spans="1:22" ht="11.1" customHeight="1" x14ac:dyDescent="0.2">
      <c r="A54" s="59" t="s">
        <v>144</v>
      </c>
      <c r="B54" s="68" t="s">
        <v>146</v>
      </c>
      <c r="C54" s="59">
        <v>397855</v>
      </c>
      <c r="D54" s="59">
        <v>6050015</v>
      </c>
      <c r="E54" s="63">
        <f t="shared" si="2"/>
        <v>304.64</v>
      </c>
      <c r="F54" s="62">
        <v>330.22</v>
      </c>
      <c r="G54" s="62"/>
      <c r="H54" s="62"/>
      <c r="I54" s="62">
        <v>160</v>
      </c>
      <c r="J54" s="62">
        <v>180</v>
      </c>
      <c r="K54" s="59" t="s">
        <v>212</v>
      </c>
      <c r="L54" s="59"/>
      <c r="M54" s="59"/>
      <c r="N54" s="59"/>
      <c r="O54" s="59"/>
      <c r="P54" s="59"/>
      <c r="Q54" s="59"/>
      <c r="R54" s="59"/>
      <c r="S54" s="59"/>
      <c r="T54" s="59"/>
      <c r="U54" s="59"/>
      <c r="V54" s="59"/>
    </row>
    <row r="55" spans="1:22" ht="11.1" customHeight="1" x14ac:dyDescent="0.2">
      <c r="A55" s="59" t="s">
        <v>144</v>
      </c>
      <c r="B55" s="68" t="s">
        <v>213</v>
      </c>
      <c r="C55" s="59">
        <v>397855</v>
      </c>
      <c r="D55" s="59">
        <v>6050015</v>
      </c>
      <c r="E55" s="63">
        <f t="shared" si="2"/>
        <v>330.21999999999997</v>
      </c>
      <c r="F55" s="62">
        <v>355.8</v>
      </c>
      <c r="G55" s="62"/>
      <c r="H55" s="62"/>
      <c r="I55" s="62">
        <v>180</v>
      </c>
      <c r="J55" s="62">
        <v>200</v>
      </c>
      <c r="K55" s="59" t="s">
        <v>212</v>
      </c>
      <c r="L55" s="59"/>
      <c r="M55" s="59"/>
      <c r="N55" s="59"/>
      <c r="O55" s="59"/>
      <c r="P55" s="59"/>
      <c r="Q55" s="59"/>
      <c r="R55" s="59"/>
      <c r="S55" s="59"/>
      <c r="T55" s="59"/>
      <c r="U55" s="59"/>
      <c r="V55" s="59"/>
    </row>
    <row r="56" spans="1:22" ht="11.1" customHeight="1" x14ac:dyDescent="0.2">
      <c r="A56" s="59" t="s">
        <v>144</v>
      </c>
      <c r="B56" s="68" t="s">
        <v>214</v>
      </c>
      <c r="C56" s="59">
        <v>397855</v>
      </c>
      <c r="D56" s="59">
        <v>6050015</v>
      </c>
      <c r="E56" s="63">
        <f t="shared" si="2"/>
        <v>355.79999999999995</v>
      </c>
      <c r="F56" s="62">
        <v>365</v>
      </c>
      <c r="G56" s="62"/>
      <c r="H56" s="62"/>
      <c r="I56" s="62">
        <v>200</v>
      </c>
      <c r="J56" s="62">
        <v>210</v>
      </c>
      <c r="K56" s="59" t="s">
        <v>212</v>
      </c>
      <c r="L56" s="59"/>
      <c r="M56" s="59"/>
      <c r="N56" s="59"/>
      <c r="O56" s="59"/>
      <c r="P56" s="59"/>
      <c r="Q56" s="59"/>
      <c r="R56" s="59"/>
      <c r="S56" s="59"/>
      <c r="T56" s="59"/>
      <c r="U56" s="59"/>
      <c r="V56" s="59"/>
    </row>
    <row r="57" spans="1:22" ht="11.1" customHeight="1" x14ac:dyDescent="0.2">
      <c r="A57" s="59" t="s">
        <v>144</v>
      </c>
      <c r="B57" s="68" t="s">
        <v>215</v>
      </c>
      <c r="C57" s="59">
        <v>397855</v>
      </c>
      <c r="D57" s="59">
        <v>6050015</v>
      </c>
      <c r="E57" s="63">
        <v>365</v>
      </c>
      <c r="F57" s="62">
        <v>370</v>
      </c>
      <c r="G57" s="62"/>
      <c r="H57" s="62">
        <v>375</v>
      </c>
      <c r="I57" s="62">
        <v>210</v>
      </c>
      <c r="J57" s="62">
        <v>215</v>
      </c>
      <c r="K57" s="59" t="s">
        <v>212</v>
      </c>
      <c r="L57" s="59" t="s">
        <v>216</v>
      </c>
      <c r="M57" s="59"/>
      <c r="N57" s="59"/>
      <c r="O57" s="59"/>
      <c r="P57" s="59"/>
      <c r="Q57" s="59"/>
      <c r="R57" s="59"/>
      <c r="S57" s="59"/>
      <c r="T57" s="59"/>
      <c r="U57" s="59"/>
      <c r="V57" s="59"/>
    </row>
    <row r="58" spans="1:22" ht="11.1" customHeight="1" x14ac:dyDescent="0.2">
      <c r="A58" s="59"/>
      <c r="B58" s="68"/>
      <c r="C58" s="59"/>
      <c r="D58" s="59"/>
      <c r="E58" s="63"/>
      <c r="F58" s="62"/>
      <c r="G58" s="62"/>
      <c r="H58" s="62" t="s">
        <v>217</v>
      </c>
      <c r="I58" s="62"/>
      <c r="J58" s="62"/>
      <c r="K58" s="59"/>
      <c r="L58" s="59"/>
      <c r="M58" s="59"/>
      <c r="N58" s="59"/>
      <c r="O58" s="59"/>
      <c r="P58" s="59"/>
      <c r="Q58" s="59"/>
      <c r="R58" s="59"/>
      <c r="S58" s="59"/>
      <c r="T58" s="59"/>
      <c r="U58" s="59"/>
      <c r="V58" s="59"/>
    </row>
    <row r="59" spans="1:22" ht="11.1" customHeight="1" x14ac:dyDescent="0.2">
      <c r="A59" s="59" t="s">
        <v>144</v>
      </c>
      <c r="B59" s="68" t="s">
        <v>152</v>
      </c>
      <c r="C59" s="59">
        <v>397855</v>
      </c>
      <c r="D59" s="59">
        <v>6050015</v>
      </c>
      <c r="E59" s="63">
        <v>370</v>
      </c>
      <c r="F59" s="62">
        <v>372</v>
      </c>
      <c r="G59" s="62"/>
      <c r="H59" s="62"/>
      <c r="I59" s="62"/>
      <c r="J59" s="62"/>
      <c r="K59" s="59"/>
      <c r="L59" s="59"/>
      <c r="M59" s="59"/>
      <c r="N59" s="59"/>
      <c r="O59" s="59"/>
      <c r="P59" s="59"/>
      <c r="Q59" s="59"/>
      <c r="R59" s="59"/>
      <c r="S59" s="59"/>
      <c r="T59" s="59"/>
      <c r="U59" s="59"/>
      <c r="V59" s="59"/>
    </row>
    <row r="60" spans="1:22" ht="11.1" customHeight="1" x14ac:dyDescent="0.2">
      <c r="A60" s="59" t="s">
        <v>144</v>
      </c>
      <c r="B60" s="68" t="s">
        <v>157</v>
      </c>
      <c r="C60" s="59">
        <v>397855</v>
      </c>
      <c r="D60" s="59">
        <v>6050015</v>
      </c>
      <c r="E60" s="63">
        <v>372</v>
      </c>
      <c r="F60" s="62">
        <v>375</v>
      </c>
      <c r="G60" s="62"/>
      <c r="H60" s="62"/>
      <c r="I60" s="62"/>
      <c r="J60" s="62"/>
      <c r="K60" s="59"/>
      <c r="L60" s="59"/>
      <c r="M60" s="59"/>
      <c r="N60" s="59"/>
      <c r="O60" s="59"/>
      <c r="P60" s="59"/>
      <c r="Q60" s="59"/>
      <c r="R60" s="59"/>
      <c r="S60" s="59"/>
      <c r="T60" s="59"/>
      <c r="U60" s="59"/>
      <c r="V60" s="59"/>
    </row>
    <row r="61" spans="1:22" ht="11.1" customHeight="1" x14ac:dyDescent="0.2">
      <c r="A61" s="59" t="s">
        <v>146</v>
      </c>
      <c r="B61" s="68" t="s">
        <v>138</v>
      </c>
      <c r="C61" s="59">
        <v>397867</v>
      </c>
      <c r="D61" s="59">
        <v>6050045</v>
      </c>
      <c r="E61" s="63">
        <v>100</v>
      </c>
      <c r="F61" s="62">
        <v>125.34</v>
      </c>
      <c r="G61" s="62">
        <f>265/209</f>
        <v>1.2679425837320575</v>
      </c>
      <c r="H61" s="62">
        <v>100</v>
      </c>
      <c r="I61" s="62">
        <v>0</v>
      </c>
      <c r="J61" s="62">
        <v>20</v>
      </c>
      <c r="K61" s="59" t="s">
        <v>385</v>
      </c>
      <c r="L61" s="59"/>
      <c r="M61" s="59"/>
      <c r="N61" s="59"/>
      <c r="O61" s="59"/>
      <c r="P61" s="59"/>
      <c r="Q61" s="59"/>
      <c r="R61" s="59"/>
      <c r="S61" s="59"/>
      <c r="T61" s="59"/>
      <c r="U61" s="59"/>
      <c r="V61" s="59"/>
    </row>
    <row r="62" spans="1:22" ht="11.1" customHeight="1" x14ac:dyDescent="0.2">
      <c r="A62" s="59" t="s">
        <v>146</v>
      </c>
      <c r="B62" s="68" t="s">
        <v>139</v>
      </c>
      <c r="C62" s="59">
        <v>397867</v>
      </c>
      <c r="D62" s="59">
        <v>6050045</v>
      </c>
      <c r="E62" s="63">
        <f t="shared" ref="E62:E71" si="3">100+(I62*1.267)</f>
        <v>125.34</v>
      </c>
      <c r="F62" s="62">
        <v>150.68</v>
      </c>
      <c r="G62" s="62"/>
      <c r="H62" s="62"/>
      <c r="I62" s="62">
        <v>20</v>
      </c>
      <c r="J62" s="62">
        <v>40</v>
      </c>
      <c r="K62" s="59" t="s">
        <v>385</v>
      </c>
      <c r="L62" s="59"/>
      <c r="M62" s="59"/>
      <c r="N62" s="59"/>
      <c r="O62" s="59"/>
      <c r="P62" s="59"/>
      <c r="Q62" s="59"/>
      <c r="R62" s="59"/>
      <c r="S62" s="59"/>
      <c r="T62" s="59"/>
      <c r="U62" s="59"/>
      <c r="V62" s="59"/>
    </row>
    <row r="63" spans="1:22" ht="11.1" customHeight="1" x14ac:dyDescent="0.2">
      <c r="A63" s="59" t="s">
        <v>146</v>
      </c>
      <c r="B63" s="68" t="s">
        <v>140</v>
      </c>
      <c r="C63" s="59">
        <v>397867</v>
      </c>
      <c r="D63" s="59">
        <v>6050045</v>
      </c>
      <c r="E63" s="63">
        <f t="shared" si="3"/>
        <v>150.68</v>
      </c>
      <c r="F63" s="62">
        <v>176.02</v>
      </c>
      <c r="G63" s="62"/>
      <c r="H63" s="62"/>
      <c r="I63" s="62">
        <v>40</v>
      </c>
      <c r="J63" s="62">
        <v>60</v>
      </c>
      <c r="K63" s="59" t="s">
        <v>385</v>
      </c>
      <c r="L63" s="59"/>
      <c r="M63" s="59"/>
      <c r="N63" s="59"/>
      <c r="O63" s="59"/>
      <c r="P63" s="59"/>
      <c r="Q63" s="59"/>
      <c r="R63" s="59"/>
      <c r="S63" s="59"/>
      <c r="T63" s="59"/>
      <c r="U63" s="59"/>
      <c r="V63" s="59"/>
    </row>
    <row r="64" spans="1:22" ht="11.1" customHeight="1" x14ac:dyDescent="0.2">
      <c r="A64" s="59" t="s">
        <v>146</v>
      </c>
      <c r="B64" s="68" t="s">
        <v>141</v>
      </c>
      <c r="C64" s="59">
        <v>397867</v>
      </c>
      <c r="D64" s="59">
        <v>6050045</v>
      </c>
      <c r="E64" s="63">
        <f t="shared" si="3"/>
        <v>176.01999999999998</v>
      </c>
      <c r="F64" s="62">
        <v>201.36</v>
      </c>
      <c r="G64" s="62"/>
      <c r="H64" s="62"/>
      <c r="I64" s="62">
        <v>60</v>
      </c>
      <c r="J64" s="62">
        <v>80</v>
      </c>
      <c r="K64" s="59" t="s">
        <v>385</v>
      </c>
      <c r="L64" s="59"/>
      <c r="M64" s="59"/>
      <c r="N64" s="59"/>
      <c r="O64" s="59"/>
      <c r="P64" s="59"/>
      <c r="Q64" s="59"/>
      <c r="R64" s="59"/>
      <c r="S64" s="59"/>
      <c r="T64" s="59"/>
      <c r="U64" s="59"/>
      <c r="V64" s="59"/>
    </row>
    <row r="65" spans="1:22" ht="11.1" customHeight="1" x14ac:dyDescent="0.2">
      <c r="A65" s="59" t="s">
        <v>146</v>
      </c>
      <c r="B65" s="68" t="s">
        <v>142</v>
      </c>
      <c r="C65" s="59">
        <v>397867</v>
      </c>
      <c r="D65" s="59">
        <v>6050045</v>
      </c>
      <c r="E65" s="63">
        <f t="shared" si="3"/>
        <v>201.35999999999999</v>
      </c>
      <c r="F65" s="62">
        <v>226.7</v>
      </c>
      <c r="G65" s="62"/>
      <c r="H65" s="62"/>
      <c r="I65" s="62">
        <v>80</v>
      </c>
      <c r="J65" s="62">
        <v>100</v>
      </c>
      <c r="K65" s="59" t="s">
        <v>385</v>
      </c>
      <c r="L65" s="59"/>
      <c r="M65" s="59"/>
      <c r="N65" s="59"/>
      <c r="O65" s="59"/>
      <c r="P65" s="59"/>
      <c r="Q65" s="59"/>
      <c r="R65" s="59"/>
      <c r="S65" s="59"/>
      <c r="T65" s="59"/>
      <c r="U65" s="59"/>
      <c r="V65" s="59"/>
    </row>
    <row r="66" spans="1:22" ht="11.1" customHeight="1" x14ac:dyDescent="0.2">
      <c r="A66" s="59" t="s">
        <v>146</v>
      </c>
      <c r="B66" s="68" t="s">
        <v>137</v>
      </c>
      <c r="C66" s="59">
        <v>397867</v>
      </c>
      <c r="D66" s="59">
        <v>6050045</v>
      </c>
      <c r="E66" s="63">
        <f t="shared" si="3"/>
        <v>226.7</v>
      </c>
      <c r="F66" s="62">
        <v>252.04</v>
      </c>
      <c r="G66" s="62"/>
      <c r="H66" s="62"/>
      <c r="I66" s="62">
        <v>100</v>
      </c>
      <c r="J66" s="62">
        <v>120</v>
      </c>
      <c r="K66" s="59" t="s">
        <v>385</v>
      </c>
      <c r="L66" s="59"/>
      <c r="M66" s="59"/>
      <c r="N66" s="59"/>
      <c r="O66" s="59"/>
      <c r="P66" s="59"/>
      <c r="Q66" s="59"/>
      <c r="R66" s="59"/>
      <c r="S66" s="59"/>
      <c r="T66" s="59"/>
      <c r="U66" s="59"/>
      <c r="V66" s="59"/>
    </row>
    <row r="67" spans="1:22" ht="11.1" customHeight="1" x14ac:dyDescent="0.2">
      <c r="A67" s="59" t="s">
        <v>146</v>
      </c>
      <c r="B67" s="68" t="s">
        <v>143</v>
      </c>
      <c r="C67" s="59">
        <v>397867</v>
      </c>
      <c r="D67" s="59">
        <v>6050045</v>
      </c>
      <c r="E67" s="63">
        <f t="shared" si="3"/>
        <v>252.04</v>
      </c>
      <c r="F67" s="62">
        <v>277.38</v>
      </c>
      <c r="G67" s="62"/>
      <c r="H67" s="62"/>
      <c r="I67" s="62">
        <v>120</v>
      </c>
      <c r="J67" s="62">
        <v>140</v>
      </c>
      <c r="K67" s="59" t="s">
        <v>385</v>
      </c>
      <c r="L67" s="59"/>
      <c r="M67" s="59"/>
      <c r="N67" s="59"/>
      <c r="O67" s="59"/>
      <c r="P67" s="59"/>
      <c r="Q67" s="59"/>
      <c r="R67" s="59"/>
      <c r="S67" s="59"/>
      <c r="T67" s="59"/>
      <c r="U67" s="59"/>
      <c r="V67" s="59"/>
    </row>
    <row r="68" spans="1:22" ht="11.1" customHeight="1" x14ac:dyDescent="0.2">
      <c r="A68" s="59" t="s">
        <v>146</v>
      </c>
      <c r="B68" s="68" t="s">
        <v>144</v>
      </c>
      <c r="C68" s="59">
        <v>397867</v>
      </c>
      <c r="D68" s="59">
        <v>6050045</v>
      </c>
      <c r="E68" s="63">
        <f t="shared" si="3"/>
        <v>277.38</v>
      </c>
      <c r="F68" s="62">
        <v>302.72000000000003</v>
      </c>
      <c r="G68" s="62"/>
      <c r="H68" s="62"/>
      <c r="I68" s="62">
        <v>140</v>
      </c>
      <c r="J68" s="62">
        <v>160</v>
      </c>
      <c r="K68" s="59" t="s">
        <v>385</v>
      </c>
      <c r="L68" s="59"/>
      <c r="M68" s="59"/>
      <c r="N68" s="59"/>
      <c r="O68" s="59"/>
      <c r="P68" s="59"/>
      <c r="Q68" s="59"/>
      <c r="R68" s="59"/>
      <c r="S68" s="59"/>
      <c r="T68" s="59"/>
      <c r="U68" s="59"/>
      <c r="V68" s="59"/>
    </row>
    <row r="69" spans="1:22" ht="11.1" customHeight="1" x14ac:dyDescent="0.2">
      <c r="A69" s="59" t="s">
        <v>146</v>
      </c>
      <c r="B69" s="68" t="s">
        <v>146</v>
      </c>
      <c r="C69" s="59">
        <v>397867</v>
      </c>
      <c r="D69" s="59">
        <v>6050045</v>
      </c>
      <c r="E69" s="63">
        <f t="shared" si="3"/>
        <v>302.71999999999997</v>
      </c>
      <c r="F69" s="62">
        <v>328.06</v>
      </c>
      <c r="G69" s="62"/>
      <c r="H69" s="62"/>
      <c r="I69" s="62">
        <v>160</v>
      </c>
      <c r="J69" s="62">
        <v>180</v>
      </c>
      <c r="K69" s="59" t="s">
        <v>385</v>
      </c>
      <c r="L69" s="59"/>
      <c r="M69" s="59"/>
      <c r="N69" s="59"/>
      <c r="O69" s="59"/>
      <c r="P69" s="59"/>
      <c r="Q69" s="59"/>
      <c r="R69" s="59"/>
      <c r="S69" s="59"/>
      <c r="T69" s="59"/>
      <c r="U69" s="59"/>
      <c r="V69" s="59"/>
    </row>
    <row r="70" spans="1:22" ht="11.1" customHeight="1" x14ac:dyDescent="0.2">
      <c r="A70" s="59" t="s">
        <v>146</v>
      </c>
      <c r="B70" s="68" t="s">
        <v>213</v>
      </c>
      <c r="C70" s="59">
        <v>397867</v>
      </c>
      <c r="D70" s="59">
        <v>6050045</v>
      </c>
      <c r="E70" s="63">
        <f t="shared" si="3"/>
        <v>328.05999999999995</v>
      </c>
      <c r="F70" s="62">
        <v>353.4</v>
      </c>
      <c r="G70" s="62"/>
      <c r="H70" s="62"/>
      <c r="I70" s="62">
        <v>180</v>
      </c>
      <c r="J70" s="62">
        <v>200</v>
      </c>
      <c r="K70" s="59" t="s">
        <v>385</v>
      </c>
      <c r="L70" s="59"/>
      <c r="M70" s="59"/>
      <c r="N70" s="59"/>
      <c r="O70" s="59"/>
      <c r="P70" s="59"/>
      <c r="Q70" s="59"/>
      <c r="R70" s="59"/>
      <c r="S70" s="59"/>
      <c r="T70" s="59"/>
      <c r="U70" s="59"/>
      <c r="V70" s="59"/>
    </row>
    <row r="71" spans="1:22" ht="11.1" customHeight="1" x14ac:dyDescent="0.2">
      <c r="A71" s="59" t="s">
        <v>146</v>
      </c>
      <c r="B71" s="68" t="s">
        <v>214</v>
      </c>
      <c r="C71" s="59">
        <v>397867</v>
      </c>
      <c r="D71" s="59">
        <v>6050045</v>
      </c>
      <c r="E71" s="63">
        <f t="shared" si="3"/>
        <v>353.4</v>
      </c>
      <c r="F71" s="62" t="s">
        <v>218</v>
      </c>
      <c r="G71" s="62"/>
      <c r="H71" s="62"/>
      <c r="I71" s="62">
        <v>200</v>
      </c>
      <c r="J71" s="62">
        <v>209</v>
      </c>
      <c r="K71" s="59" t="s">
        <v>385</v>
      </c>
      <c r="L71" s="59"/>
      <c r="M71" s="59"/>
      <c r="N71" s="59"/>
      <c r="O71" s="59"/>
      <c r="P71" s="59"/>
      <c r="Q71" s="59"/>
      <c r="R71" s="59"/>
      <c r="S71" s="59"/>
      <c r="T71" s="59"/>
      <c r="U71" s="59"/>
      <c r="V71" s="59"/>
    </row>
    <row r="72" spans="1:22" ht="11.1" customHeight="1" x14ac:dyDescent="0.2">
      <c r="A72" s="58" t="s">
        <v>146</v>
      </c>
      <c r="B72" s="74" t="s">
        <v>152</v>
      </c>
      <c r="C72" s="59">
        <v>397867</v>
      </c>
      <c r="D72" s="59">
        <v>6050045</v>
      </c>
      <c r="E72" s="63" t="s">
        <v>218</v>
      </c>
      <c r="F72" s="64" t="s">
        <v>219</v>
      </c>
      <c r="G72" s="64"/>
      <c r="H72" s="64"/>
      <c r="I72" s="64" t="s">
        <v>154</v>
      </c>
      <c r="J72" s="64" t="s">
        <v>220</v>
      </c>
      <c r="K72" s="58" t="s">
        <v>393</v>
      </c>
      <c r="L72" s="58"/>
      <c r="M72" s="58"/>
      <c r="N72" s="58"/>
      <c r="O72" s="58"/>
      <c r="P72" s="59"/>
      <c r="Q72" s="59"/>
      <c r="R72" s="59"/>
      <c r="S72" s="59"/>
      <c r="T72" s="59"/>
      <c r="U72" s="59"/>
      <c r="V72" s="59"/>
    </row>
    <row r="73" spans="1:22" ht="11.1" customHeight="1" x14ac:dyDescent="0.2">
      <c r="A73" s="58" t="s">
        <v>146</v>
      </c>
      <c r="B73" s="74" t="s">
        <v>157</v>
      </c>
      <c r="C73" s="59">
        <v>397867</v>
      </c>
      <c r="D73" s="59">
        <v>6050045</v>
      </c>
      <c r="E73" s="63" t="s">
        <v>219</v>
      </c>
      <c r="F73" s="64" t="s">
        <v>221</v>
      </c>
      <c r="G73" s="64"/>
      <c r="H73" s="64"/>
      <c r="I73" s="64" t="s">
        <v>220</v>
      </c>
      <c r="J73" s="64" t="s">
        <v>155</v>
      </c>
      <c r="K73" s="58" t="s">
        <v>163</v>
      </c>
      <c r="L73" s="58"/>
      <c r="M73" s="58"/>
      <c r="N73" s="58"/>
      <c r="O73" s="58"/>
      <c r="P73" s="59"/>
      <c r="Q73" s="59"/>
      <c r="R73" s="59"/>
      <c r="S73" s="59"/>
      <c r="T73" s="59"/>
      <c r="U73" s="59"/>
      <c r="V73" s="59"/>
    </row>
    <row r="74" spans="1:22" ht="11.1" customHeight="1" x14ac:dyDescent="0.2">
      <c r="A74" s="58" t="s">
        <v>146</v>
      </c>
      <c r="B74" s="74" t="s">
        <v>160</v>
      </c>
      <c r="C74" s="59">
        <v>397867</v>
      </c>
      <c r="D74" s="59">
        <v>6050045</v>
      </c>
      <c r="E74" s="63" t="s">
        <v>221</v>
      </c>
      <c r="F74" s="64" t="s">
        <v>222</v>
      </c>
      <c r="G74" s="64"/>
      <c r="H74" s="64" t="s">
        <v>222</v>
      </c>
      <c r="I74" s="64" t="s">
        <v>221</v>
      </c>
      <c r="J74" s="64" t="s">
        <v>222</v>
      </c>
      <c r="K74" s="58" t="s">
        <v>163</v>
      </c>
      <c r="L74" s="58"/>
      <c r="M74" s="58"/>
      <c r="N74" s="58"/>
      <c r="O74" s="58"/>
      <c r="P74" s="59"/>
      <c r="Q74" s="59"/>
      <c r="R74" s="59"/>
      <c r="S74" s="59"/>
      <c r="T74" s="59"/>
      <c r="U74" s="59"/>
      <c r="V74" s="59"/>
    </row>
    <row r="75" spans="1:22" ht="11.1" customHeight="1" x14ac:dyDescent="0.2">
      <c r="A75" s="59" t="s">
        <v>213</v>
      </c>
      <c r="B75" s="68" t="s">
        <v>138</v>
      </c>
      <c r="C75" s="59">
        <v>397887</v>
      </c>
      <c r="D75" s="59">
        <v>6051170</v>
      </c>
      <c r="E75" s="63">
        <v>100</v>
      </c>
      <c r="F75" s="62">
        <v>124.84</v>
      </c>
      <c r="G75" s="62">
        <f>236/190</f>
        <v>1.2421052631578948</v>
      </c>
      <c r="H75" s="62">
        <v>100</v>
      </c>
      <c r="I75" s="62">
        <v>0</v>
      </c>
      <c r="J75" s="62">
        <v>20</v>
      </c>
      <c r="K75" s="59" t="s">
        <v>385</v>
      </c>
      <c r="L75" s="59"/>
      <c r="M75" s="59"/>
      <c r="N75" s="59"/>
      <c r="O75" s="59"/>
      <c r="P75" s="59"/>
      <c r="Q75" s="59"/>
      <c r="R75" s="59"/>
      <c r="S75" s="59"/>
      <c r="T75" s="59"/>
      <c r="U75" s="59"/>
      <c r="V75" s="59"/>
    </row>
    <row r="76" spans="1:22" ht="11.1" customHeight="1" x14ac:dyDescent="0.2">
      <c r="A76" s="59" t="s">
        <v>213</v>
      </c>
      <c r="B76" s="68" t="s">
        <v>139</v>
      </c>
      <c r="C76" s="59">
        <v>397887</v>
      </c>
      <c r="D76" s="59">
        <v>6051170</v>
      </c>
      <c r="E76" s="63">
        <f t="shared" ref="E76:E84" si="4">100+(I76*1.242)</f>
        <v>124.84</v>
      </c>
      <c r="F76" s="62">
        <v>149.68</v>
      </c>
      <c r="G76" s="62"/>
      <c r="H76" s="62"/>
      <c r="I76" s="62">
        <v>20</v>
      </c>
      <c r="J76" s="62">
        <v>40</v>
      </c>
      <c r="K76" s="59" t="s">
        <v>385</v>
      </c>
      <c r="L76" s="59"/>
      <c r="M76" s="59"/>
      <c r="N76" s="59"/>
      <c r="O76" s="59"/>
      <c r="P76" s="59"/>
      <c r="Q76" s="59"/>
      <c r="R76" s="59"/>
      <c r="S76" s="59"/>
      <c r="T76" s="59"/>
      <c r="U76" s="59"/>
      <c r="V76" s="59"/>
    </row>
    <row r="77" spans="1:22" ht="11.1" customHeight="1" x14ac:dyDescent="0.2">
      <c r="A77" s="59" t="s">
        <v>213</v>
      </c>
      <c r="B77" s="68" t="s">
        <v>140</v>
      </c>
      <c r="C77" s="59">
        <v>397887</v>
      </c>
      <c r="D77" s="59">
        <v>6051170</v>
      </c>
      <c r="E77" s="63">
        <f t="shared" si="4"/>
        <v>149.68</v>
      </c>
      <c r="F77" s="62">
        <v>174.52</v>
      </c>
      <c r="G77" s="62"/>
      <c r="H77" s="62"/>
      <c r="I77" s="62">
        <v>40</v>
      </c>
      <c r="J77" s="62">
        <v>60</v>
      </c>
      <c r="K77" s="59" t="s">
        <v>385</v>
      </c>
      <c r="L77" s="59"/>
      <c r="M77" s="59"/>
      <c r="N77" s="59"/>
      <c r="O77" s="59"/>
      <c r="P77" s="59"/>
      <c r="Q77" s="59"/>
      <c r="R77" s="59"/>
      <c r="S77" s="59"/>
      <c r="T77" s="59"/>
      <c r="U77" s="59"/>
      <c r="V77" s="59"/>
    </row>
    <row r="78" spans="1:22" ht="11.1" customHeight="1" x14ac:dyDescent="0.2">
      <c r="A78" s="59" t="s">
        <v>213</v>
      </c>
      <c r="B78" s="68" t="s">
        <v>141</v>
      </c>
      <c r="C78" s="59">
        <v>397887</v>
      </c>
      <c r="D78" s="59">
        <v>6051170</v>
      </c>
      <c r="E78" s="63">
        <f t="shared" si="4"/>
        <v>174.51999999999998</v>
      </c>
      <c r="F78" s="62">
        <v>199.36</v>
      </c>
      <c r="G78" s="62"/>
      <c r="H78" s="62"/>
      <c r="I78" s="62">
        <v>60</v>
      </c>
      <c r="J78" s="62">
        <v>80</v>
      </c>
      <c r="K78" s="59" t="s">
        <v>385</v>
      </c>
      <c r="L78" s="59"/>
      <c r="M78" s="59"/>
      <c r="N78" s="59"/>
      <c r="O78" s="59"/>
      <c r="P78" s="59"/>
      <c r="Q78" s="59"/>
      <c r="R78" s="59"/>
      <c r="S78" s="59"/>
      <c r="T78" s="59"/>
      <c r="U78" s="59"/>
      <c r="V78" s="59"/>
    </row>
    <row r="79" spans="1:22" ht="11.1" customHeight="1" x14ac:dyDescent="0.2">
      <c r="A79" s="59" t="s">
        <v>213</v>
      </c>
      <c r="B79" s="68" t="s">
        <v>142</v>
      </c>
      <c r="C79" s="59">
        <v>397887</v>
      </c>
      <c r="D79" s="59">
        <v>6051170</v>
      </c>
      <c r="E79" s="63">
        <f t="shared" si="4"/>
        <v>199.36</v>
      </c>
      <c r="F79" s="62">
        <v>224.2</v>
      </c>
      <c r="G79" s="62"/>
      <c r="H79" s="62"/>
      <c r="I79" s="62">
        <v>80</v>
      </c>
      <c r="J79" s="62">
        <v>100</v>
      </c>
      <c r="K79" s="59" t="s">
        <v>385</v>
      </c>
      <c r="L79" s="59"/>
      <c r="M79" s="59"/>
      <c r="N79" s="59"/>
      <c r="O79" s="59"/>
      <c r="P79" s="59"/>
      <c r="Q79" s="59"/>
      <c r="R79" s="59"/>
      <c r="S79" s="59"/>
      <c r="T79" s="59"/>
      <c r="U79" s="59"/>
      <c r="V79" s="59"/>
    </row>
    <row r="80" spans="1:22" ht="11.1" customHeight="1" x14ac:dyDescent="0.2">
      <c r="A80" s="59" t="s">
        <v>213</v>
      </c>
      <c r="B80" s="68" t="s">
        <v>137</v>
      </c>
      <c r="C80" s="59">
        <v>397887</v>
      </c>
      <c r="D80" s="59">
        <v>6051170</v>
      </c>
      <c r="E80" s="63">
        <f t="shared" si="4"/>
        <v>224.2</v>
      </c>
      <c r="F80" s="62">
        <v>249.04</v>
      </c>
      <c r="G80" s="62"/>
      <c r="H80" s="62"/>
      <c r="I80" s="62">
        <v>100</v>
      </c>
      <c r="J80" s="62">
        <v>120</v>
      </c>
      <c r="K80" s="59" t="s">
        <v>385</v>
      </c>
      <c r="L80" s="59"/>
      <c r="M80" s="59"/>
      <c r="N80" s="59"/>
      <c r="O80" s="59"/>
      <c r="P80" s="59"/>
      <c r="Q80" s="59"/>
      <c r="R80" s="59"/>
      <c r="S80" s="59"/>
      <c r="T80" s="59"/>
      <c r="U80" s="59"/>
      <c r="V80" s="59"/>
    </row>
    <row r="81" spans="1:22" ht="11.1" customHeight="1" x14ac:dyDescent="0.2">
      <c r="A81" s="59" t="s">
        <v>213</v>
      </c>
      <c r="B81" s="68" t="s">
        <v>143</v>
      </c>
      <c r="C81" s="59">
        <v>397887</v>
      </c>
      <c r="D81" s="59">
        <v>6051170</v>
      </c>
      <c r="E81" s="63">
        <f t="shared" si="4"/>
        <v>249.04</v>
      </c>
      <c r="F81" s="62">
        <v>273.88</v>
      </c>
      <c r="G81" s="62"/>
      <c r="H81" s="62"/>
      <c r="I81" s="62">
        <v>120</v>
      </c>
      <c r="J81" s="62">
        <v>140</v>
      </c>
      <c r="K81" s="59" t="s">
        <v>385</v>
      </c>
      <c r="L81" s="59"/>
      <c r="M81" s="59"/>
      <c r="N81" s="59"/>
      <c r="O81" s="59"/>
      <c r="P81" s="59"/>
      <c r="Q81" s="59"/>
      <c r="R81" s="59"/>
      <c r="S81" s="59"/>
      <c r="T81" s="59"/>
      <c r="U81" s="59"/>
      <c r="V81" s="59"/>
    </row>
    <row r="82" spans="1:22" ht="11.1" customHeight="1" x14ac:dyDescent="0.2">
      <c r="A82" s="59" t="s">
        <v>213</v>
      </c>
      <c r="B82" s="68" t="s">
        <v>144</v>
      </c>
      <c r="C82" s="59">
        <v>397887</v>
      </c>
      <c r="D82" s="59">
        <v>6051170</v>
      </c>
      <c r="E82" s="63">
        <f t="shared" si="4"/>
        <v>273.88</v>
      </c>
      <c r="F82" s="62">
        <v>298.72000000000003</v>
      </c>
      <c r="G82" s="62"/>
      <c r="H82" s="62"/>
      <c r="I82" s="62">
        <v>140</v>
      </c>
      <c r="J82" s="62">
        <v>160</v>
      </c>
      <c r="K82" s="59" t="s">
        <v>385</v>
      </c>
      <c r="L82" s="59"/>
      <c r="M82" s="59"/>
      <c r="N82" s="59"/>
      <c r="O82" s="59"/>
      <c r="P82" s="59"/>
      <c r="Q82" s="59"/>
      <c r="R82" s="59"/>
      <c r="S82" s="59"/>
      <c r="T82" s="59"/>
      <c r="U82" s="59"/>
      <c r="V82" s="59"/>
    </row>
    <row r="83" spans="1:22" ht="11.1" customHeight="1" x14ac:dyDescent="0.2">
      <c r="A83" s="59" t="s">
        <v>213</v>
      </c>
      <c r="B83" s="68" t="s">
        <v>146</v>
      </c>
      <c r="C83" s="59">
        <v>397887</v>
      </c>
      <c r="D83" s="59">
        <v>6051170</v>
      </c>
      <c r="E83" s="63">
        <f t="shared" si="4"/>
        <v>298.72000000000003</v>
      </c>
      <c r="F83" s="62">
        <v>323.56</v>
      </c>
      <c r="G83" s="62"/>
      <c r="H83" s="62"/>
      <c r="I83" s="62">
        <v>160</v>
      </c>
      <c r="J83" s="62">
        <v>180</v>
      </c>
      <c r="K83" s="59" t="s">
        <v>145</v>
      </c>
      <c r="L83" s="59"/>
      <c r="M83" s="59"/>
      <c r="N83" s="59"/>
      <c r="O83" s="59"/>
      <c r="P83" s="59"/>
      <c r="Q83" s="59"/>
      <c r="R83" s="59"/>
      <c r="S83" s="59"/>
      <c r="T83" s="59"/>
      <c r="U83" s="59"/>
      <c r="V83" s="59"/>
    </row>
    <row r="84" spans="1:22" ht="11.1" customHeight="1" x14ac:dyDescent="0.2">
      <c r="A84" s="59" t="s">
        <v>213</v>
      </c>
      <c r="B84" s="68" t="s">
        <v>213</v>
      </c>
      <c r="C84" s="59">
        <v>397887</v>
      </c>
      <c r="D84" s="59">
        <v>6051170</v>
      </c>
      <c r="E84" s="63">
        <f t="shared" si="4"/>
        <v>323.56</v>
      </c>
      <c r="F84" s="62" t="s">
        <v>223</v>
      </c>
      <c r="G84" s="62"/>
      <c r="H84" s="62">
        <v>336</v>
      </c>
      <c r="I84" s="62">
        <v>180</v>
      </c>
      <c r="J84" s="62">
        <v>190</v>
      </c>
      <c r="K84" s="59" t="s">
        <v>418</v>
      </c>
      <c r="L84" s="59"/>
      <c r="M84" s="59"/>
      <c r="N84" s="59"/>
      <c r="O84" s="59"/>
      <c r="P84" s="59"/>
      <c r="Q84" s="59"/>
      <c r="R84" s="59"/>
      <c r="S84" s="59"/>
      <c r="T84" s="59"/>
      <c r="U84" s="59"/>
      <c r="V84" s="59"/>
    </row>
    <row r="85" spans="1:22" ht="11.1" customHeight="1" x14ac:dyDescent="0.2">
      <c r="A85" s="58" t="s">
        <v>213</v>
      </c>
      <c r="B85" s="74" t="s">
        <v>152</v>
      </c>
      <c r="C85" s="59">
        <v>397887</v>
      </c>
      <c r="D85" s="59">
        <v>6051170</v>
      </c>
      <c r="E85" s="63" t="s">
        <v>223</v>
      </c>
      <c r="F85" s="64" t="s">
        <v>224</v>
      </c>
      <c r="G85" s="64"/>
      <c r="H85" s="64" t="s">
        <v>224</v>
      </c>
      <c r="I85" s="64" t="s">
        <v>154</v>
      </c>
      <c r="J85" s="64" t="s">
        <v>225</v>
      </c>
      <c r="K85" s="58" t="s">
        <v>394</v>
      </c>
      <c r="L85" s="58"/>
      <c r="M85" s="58"/>
      <c r="N85" s="58"/>
      <c r="O85" s="58"/>
      <c r="P85" s="59"/>
      <c r="Q85" s="59"/>
      <c r="R85" s="59"/>
      <c r="S85" s="59"/>
      <c r="T85" s="59"/>
      <c r="U85" s="59"/>
      <c r="V85" s="59"/>
    </row>
    <row r="86" spans="1:22" ht="11.1" customHeight="1" x14ac:dyDescent="0.2">
      <c r="A86" s="58" t="s">
        <v>213</v>
      </c>
      <c r="B86" s="74" t="s">
        <v>157</v>
      </c>
      <c r="C86" s="59">
        <v>397887</v>
      </c>
      <c r="D86" s="59">
        <v>6051170</v>
      </c>
      <c r="E86" s="63" t="s">
        <v>224</v>
      </c>
      <c r="F86" s="64" t="s">
        <v>226</v>
      </c>
      <c r="G86" s="64"/>
      <c r="H86" s="64" t="s">
        <v>226</v>
      </c>
      <c r="I86" s="64" t="s">
        <v>224</v>
      </c>
      <c r="J86" s="64" t="s">
        <v>226</v>
      </c>
      <c r="K86" s="58" t="s">
        <v>163</v>
      </c>
      <c r="L86" s="58"/>
      <c r="M86" s="58"/>
      <c r="N86" s="58"/>
      <c r="O86" s="58"/>
      <c r="P86" s="59"/>
      <c r="Q86" s="59"/>
      <c r="R86" s="59"/>
      <c r="S86" s="59"/>
      <c r="T86" s="59"/>
      <c r="U86" s="59"/>
      <c r="V86" s="59"/>
    </row>
    <row r="87" spans="1:22" ht="11.1" customHeight="1" x14ac:dyDescent="0.2">
      <c r="A87" s="59" t="s">
        <v>214</v>
      </c>
      <c r="B87" s="68" t="s">
        <v>138</v>
      </c>
      <c r="C87" s="59">
        <v>397911</v>
      </c>
      <c r="D87" s="59">
        <v>6050097</v>
      </c>
      <c r="E87" s="63">
        <v>100</v>
      </c>
      <c r="F87" s="62">
        <v>123.1</v>
      </c>
      <c r="G87" s="62">
        <f>223/193</f>
        <v>1.1554404145077721</v>
      </c>
      <c r="H87" s="62">
        <v>100</v>
      </c>
      <c r="I87" s="62">
        <v>0</v>
      </c>
      <c r="J87" s="62">
        <v>20</v>
      </c>
      <c r="K87" s="59" t="s">
        <v>385</v>
      </c>
      <c r="L87" s="59"/>
      <c r="M87" s="59"/>
      <c r="N87" s="59"/>
      <c r="O87" s="59"/>
      <c r="P87" s="59"/>
      <c r="Q87" s="59"/>
      <c r="R87" s="59"/>
      <c r="S87" s="59"/>
      <c r="T87" s="59"/>
      <c r="U87" s="59"/>
      <c r="V87" s="59"/>
    </row>
    <row r="88" spans="1:22" ht="11.1" customHeight="1" x14ac:dyDescent="0.2">
      <c r="A88" s="59" t="s">
        <v>214</v>
      </c>
      <c r="B88" s="68" t="s">
        <v>139</v>
      </c>
      <c r="C88" s="59">
        <v>397911</v>
      </c>
      <c r="D88" s="59">
        <v>6050097</v>
      </c>
      <c r="E88" s="63">
        <f t="shared" ref="E88:E96" si="5">100+(I88*1.155)</f>
        <v>123.1</v>
      </c>
      <c r="F88" s="62">
        <v>146.19999999999999</v>
      </c>
      <c r="G88" s="62"/>
      <c r="H88" s="62"/>
      <c r="I88" s="62">
        <v>20</v>
      </c>
      <c r="J88" s="62">
        <v>40</v>
      </c>
      <c r="K88" s="59" t="s">
        <v>385</v>
      </c>
      <c r="L88" s="59"/>
      <c r="M88" s="59"/>
      <c r="N88" s="59"/>
      <c r="O88" s="59"/>
      <c r="P88" s="59"/>
      <c r="Q88" s="59"/>
      <c r="R88" s="59"/>
      <c r="S88" s="59"/>
      <c r="T88" s="59"/>
      <c r="U88" s="59"/>
      <c r="V88" s="59"/>
    </row>
    <row r="89" spans="1:22" ht="11.1" customHeight="1" x14ac:dyDescent="0.2">
      <c r="A89" s="59" t="s">
        <v>214</v>
      </c>
      <c r="B89" s="68" t="s">
        <v>140</v>
      </c>
      <c r="C89" s="59">
        <v>397911</v>
      </c>
      <c r="D89" s="59">
        <v>6050097</v>
      </c>
      <c r="E89" s="63">
        <f t="shared" si="5"/>
        <v>146.19999999999999</v>
      </c>
      <c r="F89" s="62">
        <v>169.3</v>
      </c>
      <c r="G89" s="62"/>
      <c r="H89" s="62"/>
      <c r="I89" s="62">
        <v>40</v>
      </c>
      <c r="J89" s="62">
        <v>60</v>
      </c>
      <c r="K89" s="59" t="s">
        <v>385</v>
      </c>
      <c r="L89" s="59"/>
      <c r="M89" s="59"/>
      <c r="N89" s="59"/>
      <c r="O89" s="59"/>
      <c r="P89" s="59"/>
      <c r="Q89" s="59"/>
      <c r="R89" s="59"/>
      <c r="S89" s="59"/>
      <c r="T89" s="59"/>
      <c r="U89" s="59"/>
      <c r="V89" s="59"/>
    </row>
    <row r="90" spans="1:22" ht="11.1" customHeight="1" x14ac:dyDescent="0.2">
      <c r="A90" s="59" t="s">
        <v>214</v>
      </c>
      <c r="B90" s="68" t="s">
        <v>141</v>
      </c>
      <c r="C90" s="59">
        <v>397911</v>
      </c>
      <c r="D90" s="59">
        <v>6050097</v>
      </c>
      <c r="E90" s="63">
        <f t="shared" si="5"/>
        <v>169.3</v>
      </c>
      <c r="F90" s="62">
        <v>192.4</v>
      </c>
      <c r="G90" s="62"/>
      <c r="H90" s="62"/>
      <c r="I90" s="62">
        <v>60</v>
      </c>
      <c r="J90" s="62">
        <v>80</v>
      </c>
      <c r="K90" s="59" t="s">
        <v>385</v>
      </c>
      <c r="L90" s="59"/>
      <c r="M90" s="59"/>
      <c r="N90" s="59"/>
      <c r="O90" s="59"/>
      <c r="P90" s="59"/>
      <c r="Q90" s="59"/>
      <c r="R90" s="59"/>
      <c r="S90" s="59"/>
      <c r="T90" s="59"/>
      <c r="U90" s="59"/>
      <c r="V90" s="59"/>
    </row>
    <row r="91" spans="1:22" ht="11.1" customHeight="1" x14ac:dyDescent="0.2">
      <c r="A91" s="59" t="s">
        <v>214</v>
      </c>
      <c r="B91" s="68" t="s">
        <v>142</v>
      </c>
      <c r="C91" s="59">
        <v>397911</v>
      </c>
      <c r="D91" s="59">
        <v>6050097</v>
      </c>
      <c r="E91" s="63">
        <f t="shared" si="5"/>
        <v>192.4</v>
      </c>
      <c r="F91" s="62">
        <v>215.5</v>
      </c>
      <c r="G91" s="62"/>
      <c r="H91" s="62"/>
      <c r="I91" s="62">
        <v>80</v>
      </c>
      <c r="J91" s="62">
        <v>100</v>
      </c>
      <c r="K91" s="59" t="s">
        <v>385</v>
      </c>
      <c r="L91" s="59"/>
      <c r="M91" s="59"/>
      <c r="N91" s="59"/>
      <c r="O91" s="59"/>
      <c r="P91" s="59"/>
      <c r="Q91" s="59"/>
      <c r="R91" s="59"/>
      <c r="S91" s="59"/>
      <c r="T91" s="59"/>
      <c r="U91" s="59"/>
      <c r="V91" s="59"/>
    </row>
    <row r="92" spans="1:22" ht="11.1" customHeight="1" x14ac:dyDescent="0.2">
      <c r="A92" s="59" t="s">
        <v>214</v>
      </c>
      <c r="B92" s="68" t="s">
        <v>137</v>
      </c>
      <c r="C92" s="59">
        <v>397911</v>
      </c>
      <c r="D92" s="59">
        <v>6050097</v>
      </c>
      <c r="E92" s="63">
        <f t="shared" si="5"/>
        <v>215.5</v>
      </c>
      <c r="F92" s="62">
        <v>238.6</v>
      </c>
      <c r="G92" s="62"/>
      <c r="H92" s="62"/>
      <c r="I92" s="62">
        <v>100</v>
      </c>
      <c r="J92" s="62">
        <v>120</v>
      </c>
      <c r="K92" s="59" t="s">
        <v>385</v>
      </c>
      <c r="L92" s="59"/>
      <c r="M92" s="59"/>
      <c r="N92" s="59"/>
      <c r="O92" s="59"/>
      <c r="P92" s="59"/>
      <c r="Q92" s="59"/>
      <c r="R92" s="59"/>
      <c r="S92" s="59"/>
      <c r="T92" s="59"/>
      <c r="U92" s="59"/>
      <c r="V92" s="59"/>
    </row>
    <row r="93" spans="1:22" ht="11.1" customHeight="1" x14ac:dyDescent="0.2">
      <c r="A93" s="59" t="s">
        <v>214</v>
      </c>
      <c r="B93" s="68" t="s">
        <v>143</v>
      </c>
      <c r="C93" s="59">
        <v>397911</v>
      </c>
      <c r="D93" s="59">
        <v>6050097</v>
      </c>
      <c r="E93" s="63">
        <f t="shared" si="5"/>
        <v>238.6</v>
      </c>
      <c r="F93" s="62">
        <v>261.7</v>
      </c>
      <c r="G93" s="62"/>
      <c r="H93" s="62"/>
      <c r="I93" s="62">
        <v>120</v>
      </c>
      <c r="J93" s="62">
        <v>140</v>
      </c>
      <c r="K93" s="59" t="s">
        <v>227</v>
      </c>
      <c r="L93" s="59"/>
      <c r="M93" s="59"/>
      <c r="N93" s="59"/>
      <c r="O93" s="59"/>
      <c r="P93" s="59"/>
      <c r="Q93" s="59"/>
      <c r="R93" s="59"/>
      <c r="S93" s="59"/>
      <c r="T93" s="59"/>
      <c r="U93" s="59"/>
      <c r="V93" s="59"/>
    </row>
    <row r="94" spans="1:22" ht="11.1" customHeight="1" x14ac:dyDescent="0.2">
      <c r="A94" s="59" t="s">
        <v>214</v>
      </c>
      <c r="B94" s="68" t="s">
        <v>144</v>
      </c>
      <c r="C94" s="59">
        <v>397911</v>
      </c>
      <c r="D94" s="59">
        <v>6050097</v>
      </c>
      <c r="E94" s="63">
        <f t="shared" si="5"/>
        <v>261.70000000000005</v>
      </c>
      <c r="F94" s="62">
        <v>284.8</v>
      </c>
      <c r="G94" s="62"/>
      <c r="H94" s="62"/>
      <c r="I94" s="62">
        <v>140</v>
      </c>
      <c r="J94" s="62">
        <v>160</v>
      </c>
      <c r="K94" s="59" t="s">
        <v>227</v>
      </c>
      <c r="L94" s="59"/>
      <c r="M94" s="59"/>
      <c r="N94" s="59"/>
      <c r="O94" s="59"/>
      <c r="P94" s="59"/>
      <c r="Q94" s="59"/>
      <c r="R94" s="59"/>
      <c r="S94" s="59"/>
      <c r="T94" s="59"/>
      <c r="U94" s="59"/>
      <c r="V94" s="59"/>
    </row>
    <row r="95" spans="1:22" ht="11.1" customHeight="1" x14ac:dyDescent="0.2">
      <c r="A95" s="59" t="s">
        <v>214</v>
      </c>
      <c r="B95" s="68" t="s">
        <v>146</v>
      </c>
      <c r="C95" s="59">
        <v>397911</v>
      </c>
      <c r="D95" s="59">
        <v>6050097</v>
      </c>
      <c r="E95" s="63">
        <f t="shared" si="5"/>
        <v>284.8</v>
      </c>
      <c r="F95" s="62">
        <v>307.89999999999998</v>
      </c>
      <c r="G95" s="62"/>
      <c r="H95" s="62"/>
      <c r="I95" s="62">
        <v>160</v>
      </c>
      <c r="J95" s="62">
        <v>180</v>
      </c>
      <c r="K95" s="59" t="s">
        <v>227</v>
      </c>
      <c r="L95" s="59"/>
      <c r="M95" s="59"/>
      <c r="N95" s="59"/>
      <c r="O95" s="59"/>
      <c r="P95" s="59"/>
      <c r="Q95" s="59"/>
      <c r="R95" s="59"/>
      <c r="S95" s="59"/>
      <c r="T95" s="59"/>
      <c r="U95" s="59"/>
      <c r="V95" s="59"/>
    </row>
    <row r="96" spans="1:22" ht="11.1" customHeight="1" x14ac:dyDescent="0.2">
      <c r="A96" s="59" t="s">
        <v>214</v>
      </c>
      <c r="B96" s="68" t="s">
        <v>213</v>
      </c>
      <c r="C96" s="59">
        <v>397911</v>
      </c>
      <c r="D96" s="59">
        <v>6050097</v>
      </c>
      <c r="E96" s="63">
        <f t="shared" si="5"/>
        <v>307.89999999999998</v>
      </c>
      <c r="F96" s="62" t="s">
        <v>228</v>
      </c>
      <c r="G96" s="62"/>
      <c r="H96" s="62">
        <v>323</v>
      </c>
      <c r="I96" s="62">
        <v>180</v>
      </c>
      <c r="J96" s="62">
        <v>193</v>
      </c>
      <c r="K96" s="59" t="s">
        <v>227</v>
      </c>
      <c r="L96" s="59"/>
      <c r="M96" s="59"/>
      <c r="N96" s="59"/>
      <c r="O96" s="59"/>
      <c r="P96" s="59"/>
      <c r="Q96" s="59"/>
      <c r="R96" s="59"/>
      <c r="S96" s="59"/>
      <c r="T96" s="59"/>
      <c r="U96" s="59"/>
      <c r="V96" s="59"/>
    </row>
    <row r="97" spans="1:22" ht="11.1" customHeight="1" x14ac:dyDescent="0.2">
      <c r="A97" s="58" t="s">
        <v>214</v>
      </c>
      <c r="B97" s="74" t="s">
        <v>152</v>
      </c>
      <c r="C97" s="59">
        <v>397911</v>
      </c>
      <c r="D97" s="59">
        <v>6050097</v>
      </c>
      <c r="E97" s="63" t="s">
        <v>228</v>
      </c>
      <c r="F97" s="64" t="s">
        <v>229</v>
      </c>
      <c r="G97" s="64"/>
      <c r="H97" s="64" t="s">
        <v>229</v>
      </c>
      <c r="I97" s="64" t="s">
        <v>154</v>
      </c>
      <c r="J97" s="64" t="s">
        <v>170</v>
      </c>
      <c r="K97" s="58" t="s">
        <v>395</v>
      </c>
      <c r="L97" s="58"/>
      <c r="M97" s="58"/>
      <c r="N97" s="58"/>
      <c r="O97" s="58"/>
      <c r="P97" s="59"/>
      <c r="Q97" s="59"/>
      <c r="R97" s="59"/>
      <c r="S97" s="59"/>
      <c r="T97" s="59"/>
      <c r="U97" s="59"/>
      <c r="V97" s="59"/>
    </row>
    <row r="98" spans="1:22" ht="11.1" customHeight="1" x14ac:dyDescent="0.2">
      <c r="A98" s="58" t="s">
        <v>214</v>
      </c>
      <c r="B98" s="74" t="s">
        <v>157</v>
      </c>
      <c r="C98" s="59">
        <v>397911</v>
      </c>
      <c r="D98" s="59">
        <v>6050097</v>
      </c>
      <c r="E98" s="63" t="s">
        <v>229</v>
      </c>
      <c r="F98" s="64" t="s">
        <v>224</v>
      </c>
      <c r="G98" s="64"/>
      <c r="H98" s="64" t="s">
        <v>224</v>
      </c>
      <c r="I98" s="64" t="s">
        <v>170</v>
      </c>
      <c r="J98" s="64" t="s">
        <v>159</v>
      </c>
      <c r="K98" s="58" t="s">
        <v>246</v>
      </c>
      <c r="L98" s="58"/>
      <c r="M98" s="58"/>
      <c r="N98" s="58"/>
      <c r="O98" s="58"/>
      <c r="P98" s="59"/>
      <c r="Q98" s="59"/>
      <c r="R98" s="59"/>
      <c r="S98" s="59"/>
      <c r="T98" s="59"/>
      <c r="U98" s="59"/>
      <c r="V98" s="59"/>
    </row>
    <row r="99" spans="1:22" ht="11.1" customHeight="1" x14ac:dyDescent="0.2">
      <c r="A99" s="58" t="s">
        <v>214</v>
      </c>
      <c r="B99" s="74" t="s">
        <v>160</v>
      </c>
      <c r="C99" s="59">
        <v>397911</v>
      </c>
      <c r="D99" s="59">
        <v>6050097</v>
      </c>
      <c r="E99" s="63" t="s">
        <v>224</v>
      </c>
      <c r="F99" s="64" t="s">
        <v>230</v>
      </c>
      <c r="G99" s="64"/>
      <c r="H99" s="64" t="s">
        <v>230</v>
      </c>
      <c r="I99" s="64" t="s">
        <v>159</v>
      </c>
      <c r="J99" s="64" t="s">
        <v>162</v>
      </c>
      <c r="K99" s="58" t="s">
        <v>246</v>
      </c>
      <c r="L99" s="58"/>
      <c r="M99" s="58"/>
      <c r="N99" s="58"/>
      <c r="O99" s="58"/>
      <c r="P99" s="59"/>
      <c r="Q99" s="59"/>
      <c r="R99" s="59"/>
      <c r="S99" s="59"/>
      <c r="T99" s="59"/>
      <c r="U99" s="59"/>
      <c r="V99" s="59"/>
    </row>
    <row r="100" spans="1:22" ht="11.1" customHeight="1" x14ac:dyDescent="0.2">
      <c r="A100" s="58" t="s">
        <v>214</v>
      </c>
      <c r="B100" s="74" t="s">
        <v>164</v>
      </c>
      <c r="C100" s="59">
        <v>397911</v>
      </c>
      <c r="D100" s="59">
        <v>6050097</v>
      </c>
      <c r="E100" s="63" t="s">
        <v>230</v>
      </c>
      <c r="F100" s="64" t="s">
        <v>231</v>
      </c>
      <c r="G100" s="64"/>
      <c r="H100" s="64" t="s">
        <v>231</v>
      </c>
      <c r="I100" s="64" t="s">
        <v>230</v>
      </c>
      <c r="J100" s="64" t="s">
        <v>231</v>
      </c>
      <c r="K100" s="58" t="s">
        <v>232</v>
      </c>
      <c r="L100" s="58"/>
      <c r="M100" s="58"/>
      <c r="N100" s="58"/>
      <c r="O100" s="58"/>
      <c r="P100" s="59"/>
      <c r="Q100" s="59"/>
      <c r="R100" s="59"/>
      <c r="S100" s="59"/>
      <c r="T100" s="59"/>
      <c r="U100" s="59"/>
      <c r="V100" s="59"/>
    </row>
    <row r="101" spans="1:22" ht="11.1" customHeight="1" x14ac:dyDescent="0.2">
      <c r="A101" s="59" t="s">
        <v>215</v>
      </c>
      <c r="B101" s="68" t="s">
        <v>138</v>
      </c>
      <c r="C101" s="59">
        <v>397639</v>
      </c>
      <c r="D101" s="59">
        <v>6050194</v>
      </c>
      <c r="E101" s="63">
        <v>100</v>
      </c>
      <c r="F101" s="62">
        <v>123.172</v>
      </c>
      <c r="G101" s="62">
        <f>168/145</f>
        <v>1.1586206896551725</v>
      </c>
      <c r="H101" s="62">
        <v>100</v>
      </c>
      <c r="I101" s="62">
        <v>0</v>
      </c>
      <c r="J101" s="62">
        <v>20</v>
      </c>
      <c r="K101" s="59" t="s">
        <v>385</v>
      </c>
      <c r="L101" s="59"/>
      <c r="M101" s="59"/>
      <c r="N101" s="59"/>
      <c r="O101" s="59"/>
      <c r="P101" s="59"/>
      <c r="Q101" s="59"/>
      <c r="R101" s="59"/>
      <c r="S101" s="59"/>
      <c r="T101" s="59"/>
      <c r="U101" s="59"/>
      <c r="V101" s="59"/>
    </row>
    <row r="102" spans="1:22" ht="11.1" customHeight="1" x14ac:dyDescent="0.2">
      <c r="A102" s="59" t="s">
        <v>215</v>
      </c>
      <c r="B102" s="68" t="s">
        <v>139</v>
      </c>
      <c r="C102" s="59">
        <v>397639</v>
      </c>
      <c r="D102" s="59">
        <v>6050194</v>
      </c>
      <c r="E102" s="63">
        <f t="shared" ref="E102:E108" si="6">100+(I102*1.1586)</f>
        <v>123.172</v>
      </c>
      <c r="F102" s="62">
        <v>146.34399999999999</v>
      </c>
      <c r="G102" s="62"/>
      <c r="H102" s="62"/>
      <c r="I102" s="62">
        <v>20</v>
      </c>
      <c r="J102" s="62">
        <v>40</v>
      </c>
      <c r="K102" s="59" t="s">
        <v>385</v>
      </c>
      <c r="L102" s="59"/>
      <c r="M102" s="59"/>
      <c r="N102" s="59"/>
      <c r="O102" s="59"/>
      <c r="P102" s="59"/>
      <c r="Q102" s="59"/>
      <c r="R102" s="59"/>
      <c r="S102" s="59"/>
      <c r="T102" s="59"/>
      <c r="U102" s="59"/>
      <c r="V102" s="59"/>
    </row>
    <row r="103" spans="1:22" ht="11.1" customHeight="1" x14ac:dyDescent="0.2">
      <c r="A103" s="59" t="s">
        <v>215</v>
      </c>
      <c r="B103" s="68" t="s">
        <v>140</v>
      </c>
      <c r="C103" s="59">
        <v>397639</v>
      </c>
      <c r="D103" s="59">
        <v>6050194</v>
      </c>
      <c r="E103" s="63">
        <f t="shared" si="6"/>
        <v>146.34399999999999</v>
      </c>
      <c r="F103" s="62">
        <v>169.51600000000002</v>
      </c>
      <c r="G103" s="62"/>
      <c r="H103" s="62"/>
      <c r="I103" s="62">
        <v>40</v>
      </c>
      <c r="J103" s="62">
        <v>60</v>
      </c>
      <c r="K103" s="59" t="s">
        <v>385</v>
      </c>
      <c r="L103" s="59"/>
      <c r="M103" s="59"/>
      <c r="N103" s="59"/>
      <c r="O103" s="59"/>
      <c r="P103" s="59"/>
      <c r="Q103" s="59"/>
      <c r="R103" s="59"/>
      <c r="S103" s="59"/>
      <c r="T103" s="59"/>
      <c r="U103" s="59"/>
      <c r="V103" s="59"/>
    </row>
    <row r="104" spans="1:22" ht="11.1" customHeight="1" x14ac:dyDescent="0.2">
      <c r="A104" s="59" t="s">
        <v>215</v>
      </c>
      <c r="B104" s="68" t="s">
        <v>141</v>
      </c>
      <c r="C104" s="59">
        <v>397639</v>
      </c>
      <c r="D104" s="59">
        <v>6050194</v>
      </c>
      <c r="E104" s="63">
        <f t="shared" si="6"/>
        <v>169.51600000000002</v>
      </c>
      <c r="F104" s="62">
        <v>192.68799999999999</v>
      </c>
      <c r="G104" s="62"/>
      <c r="H104" s="62"/>
      <c r="I104" s="62">
        <v>60</v>
      </c>
      <c r="J104" s="62">
        <v>80</v>
      </c>
      <c r="K104" s="59" t="s">
        <v>385</v>
      </c>
      <c r="L104" s="59"/>
      <c r="M104" s="59"/>
      <c r="N104" s="59"/>
      <c r="O104" s="59"/>
      <c r="P104" s="59"/>
      <c r="Q104" s="59"/>
      <c r="R104" s="59"/>
      <c r="S104" s="59"/>
      <c r="T104" s="59"/>
      <c r="U104" s="59"/>
      <c r="V104" s="59"/>
    </row>
    <row r="105" spans="1:22" ht="11.1" customHeight="1" x14ac:dyDescent="0.2">
      <c r="A105" s="59" t="s">
        <v>215</v>
      </c>
      <c r="B105" s="68" t="s">
        <v>142</v>
      </c>
      <c r="C105" s="59">
        <v>397639</v>
      </c>
      <c r="D105" s="59">
        <v>6050194</v>
      </c>
      <c r="E105" s="63">
        <f t="shared" si="6"/>
        <v>192.68799999999999</v>
      </c>
      <c r="F105" s="62">
        <v>215.86</v>
      </c>
      <c r="G105" s="62"/>
      <c r="H105" s="62"/>
      <c r="I105" s="62">
        <v>80</v>
      </c>
      <c r="J105" s="62">
        <v>100</v>
      </c>
      <c r="K105" s="59" t="s">
        <v>385</v>
      </c>
      <c r="L105" s="59"/>
      <c r="M105" s="59"/>
      <c r="N105" s="59"/>
      <c r="O105" s="59"/>
      <c r="P105" s="59"/>
      <c r="Q105" s="59"/>
      <c r="R105" s="59"/>
      <c r="S105" s="59"/>
      <c r="T105" s="59"/>
      <c r="U105" s="59"/>
      <c r="V105" s="59"/>
    </row>
    <row r="106" spans="1:22" ht="11.1" customHeight="1" x14ac:dyDescent="0.2">
      <c r="A106" s="59" t="s">
        <v>215</v>
      </c>
      <c r="B106" s="68" t="s">
        <v>137</v>
      </c>
      <c r="C106" s="59">
        <v>397639</v>
      </c>
      <c r="D106" s="59">
        <v>6050194</v>
      </c>
      <c r="E106" s="63">
        <f t="shared" si="6"/>
        <v>215.86</v>
      </c>
      <c r="F106" s="62">
        <v>239.03200000000001</v>
      </c>
      <c r="G106" s="62"/>
      <c r="H106" s="62"/>
      <c r="I106" s="62">
        <v>100</v>
      </c>
      <c r="J106" s="62">
        <v>120</v>
      </c>
      <c r="K106" s="59" t="s">
        <v>385</v>
      </c>
      <c r="L106" s="59"/>
      <c r="M106" s="59"/>
      <c r="N106" s="59"/>
      <c r="O106" s="59"/>
      <c r="P106" s="59"/>
      <c r="Q106" s="59"/>
      <c r="R106" s="59"/>
      <c r="S106" s="59"/>
      <c r="T106" s="59"/>
      <c r="U106" s="59"/>
      <c r="V106" s="59"/>
    </row>
    <row r="107" spans="1:22" ht="11.1" customHeight="1" x14ac:dyDescent="0.2">
      <c r="A107" s="59" t="s">
        <v>215</v>
      </c>
      <c r="B107" s="68" t="s">
        <v>143</v>
      </c>
      <c r="C107" s="59">
        <v>397639</v>
      </c>
      <c r="D107" s="59">
        <v>6050194</v>
      </c>
      <c r="E107" s="63">
        <f t="shared" si="6"/>
        <v>239.03200000000001</v>
      </c>
      <c r="F107" s="62">
        <v>262.20400000000001</v>
      </c>
      <c r="G107" s="62"/>
      <c r="H107" s="62"/>
      <c r="I107" s="62">
        <v>120</v>
      </c>
      <c r="J107" s="62">
        <v>140</v>
      </c>
      <c r="K107" s="59" t="s">
        <v>385</v>
      </c>
      <c r="L107" s="59"/>
      <c r="M107" s="59"/>
      <c r="N107" s="59"/>
      <c r="O107" s="59"/>
      <c r="P107" s="59"/>
      <c r="Q107" s="59"/>
      <c r="R107" s="59"/>
      <c r="S107" s="59"/>
      <c r="T107" s="59"/>
      <c r="U107" s="59"/>
      <c r="V107" s="59"/>
    </row>
    <row r="108" spans="1:22" ht="11.1" customHeight="1" x14ac:dyDescent="0.2">
      <c r="A108" s="59" t="s">
        <v>215</v>
      </c>
      <c r="B108" s="68" t="s">
        <v>144</v>
      </c>
      <c r="C108" s="59">
        <v>397639</v>
      </c>
      <c r="D108" s="59">
        <v>6050194</v>
      </c>
      <c r="E108" s="63">
        <f t="shared" si="6"/>
        <v>262.20400000000001</v>
      </c>
      <c r="F108" s="62" t="s">
        <v>233</v>
      </c>
      <c r="G108" s="62"/>
      <c r="H108" s="62">
        <v>268</v>
      </c>
      <c r="I108" s="62">
        <v>140</v>
      </c>
      <c r="J108" s="62">
        <v>145</v>
      </c>
      <c r="K108" s="59" t="s">
        <v>234</v>
      </c>
      <c r="L108" s="59"/>
      <c r="M108" s="59"/>
      <c r="N108" s="59"/>
      <c r="O108" s="59"/>
      <c r="P108" s="59"/>
      <c r="Q108" s="59"/>
      <c r="R108" s="59"/>
      <c r="S108" s="59"/>
      <c r="T108" s="59"/>
      <c r="U108" s="59"/>
      <c r="V108" s="59"/>
    </row>
    <row r="109" spans="1:22" ht="11.1" customHeight="1" x14ac:dyDescent="0.2">
      <c r="A109" s="58" t="s">
        <v>215</v>
      </c>
      <c r="B109" s="74" t="s">
        <v>152</v>
      </c>
      <c r="C109" s="59">
        <v>397639</v>
      </c>
      <c r="D109" s="59">
        <v>6050194</v>
      </c>
      <c r="E109" s="63" t="s">
        <v>233</v>
      </c>
      <c r="F109" s="64" t="s">
        <v>235</v>
      </c>
      <c r="G109" s="64"/>
      <c r="H109" s="64" t="s">
        <v>235</v>
      </c>
      <c r="I109" s="64" t="s">
        <v>154</v>
      </c>
      <c r="J109" s="64" t="s">
        <v>155</v>
      </c>
      <c r="K109" s="58" t="s">
        <v>163</v>
      </c>
      <c r="L109" s="58"/>
      <c r="M109" s="58"/>
      <c r="N109" s="58"/>
      <c r="O109" s="58"/>
      <c r="P109" s="59"/>
      <c r="Q109" s="59"/>
      <c r="R109" s="59"/>
      <c r="S109" s="59"/>
      <c r="T109" s="59"/>
      <c r="U109" s="59"/>
      <c r="V109" s="59"/>
    </row>
    <row r="110" spans="1:22" ht="11.1" customHeight="1" x14ac:dyDescent="0.2">
      <c r="A110" s="58" t="s">
        <v>215</v>
      </c>
      <c r="B110" s="74" t="s">
        <v>157</v>
      </c>
      <c r="C110" s="59">
        <v>397639</v>
      </c>
      <c r="D110" s="59">
        <v>6050194</v>
      </c>
      <c r="E110" s="63" t="s">
        <v>235</v>
      </c>
      <c r="F110" s="64" t="s">
        <v>236</v>
      </c>
      <c r="G110" s="64"/>
      <c r="H110" s="64" t="s">
        <v>236</v>
      </c>
      <c r="I110" s="64" t="s">
        <v>155</v>
      </c>
      <c r="J110" s="64" t="s">
        <v>172</v>
      </c>
      <c r="K110" s="58" t="s">
        <v>237</v>
      </c>
      <c r="L110" s="58"/>
      <c r="M110" s="58"/>
      <c r="N110" s="58"/>
      <c r="O110" s="58"/>
      <c r="P110" s="59"/>
      <c r="Q110" s="59"/>
      <c r="R110" s="59"/>
      <c r="S110" s="59"/>
      <c r="T110" s="59"/>
      <c r="U110" s="59"/>
      <c r="V110" s="59"/>
    </row>
    <row r="111" spans="1:22" ht="11.1" customHeight="1" x14ac:dyDescent="0.2">
      <c r="A111" s="58" t="s">
        <v>215</v>
      </c>
      <c r="B111" s="74" t="s">
        <v>160</v>
      </c>
      <c r="C111" s="59">
        <v>397639</v>
      </c>
      <c r="D111" s="59">
        <v>6050194</v>
      </c>
      <c r="E111" s="63" t="s">
        <v>236</v>
      </c>
      <c r="F111" s="64" t="s">
        <v>238</v>
      </c>
      <c r="G111" s="64"/>
      <c r="H111" s="64" t="s">
        <v>238</v>
      </c>
      <c r="I111" s="64" t="s">
        <v>172</v>
      </c>
      <c r="J111" s="64" t="s">
        <v>239</v>
      </c>
      <c r="K111" s="58" t="s">
        <v>237</v>
      </c>
      <c r="L111" s="58"/>
      <c r="M111" s="58"/>
      <c r="N111" s="58"/>
      <c r="O111" s="58"/>
      <c r="P111" s="59"/>
      <c r="Q111" s="59"/>
      <c r="R111" s="59"/>
      <c r="S111" s="59"/>
      <c r="T111" s="59"/>
      <c r="U111" s="59"/>
      <c r="V111" s="59"/>
    </row>
    <row r="112" spans="1:22" ht="11.1" customHeight="1" x14ac:dyDescent="0.2">
      <c r="A112" s="58" t="s">
        <v>215</v>
      </c>
      <c r="B112" s="74" t="s">
        <v>164</v>
      </c>
      <c r="C112" s="59">
        <v>397639</v>
      </c>
      <c r="D112" s="59">
        <v>6050194</v>
      </c>
      <c r="E112" s="63" t="s">
        <v>238</v>
      </c>
      <c r="F112" s="64" t="s">
        <v>240</v>
      </c>
      <c r="G112" s="64"/>
      <c r="H112" s="64" t="s">
        <v>240</v>
      </c>
      <c r="I112" s="64" t="s">
        <v>238</v>
      </c>
      <c r="J112" s="64" t="s">
        <v>240</v>
      </c>
      <c r="K112" s="58" t="s">
        <v>163</v>
      </c>
      <c r="L112" s="58"/>
      <c r="M112" s="58"/>
      <c r="N112" s="58"/>
      <c r="O112" s="58"/>
      <c r="P112" s="59"/>
      <c r="Q112" s="59"/>
      <c r="R112" s="59"/>
      <c r="S112" s="59"/>
      <c r="T112" s="59"/>
      <c r="U112" s="59"/>
      <c r="V112" s="59"/>
    </row>
    <row r="113" spans="1:22" ht="11.1" customHeight="1" x14ac:dyDescent="0.2">
      <c r="A113" s="59" t="s">
        <v>241</v>
      </c>
      <c r="B113" s="68" t="s">
        <v>138</v>
      </c>
      <c r="C113" s="59">
        <v>397657</v>
      </c>
      <c r="D113" s="59">
        <v>6050219</v>
      </c>
      <c r="E113" s="63">
        <v>100</v>
      </c>
      <c r="F113" s="62">
        <v>124</v>
      </c>
      <c r="G113" s="62">
        <f>156/130</f>
        <v>1.2</v>
      </c>
      <c r="H113" s="62">
        <v>100</v>
      </c>
      <c r="I113" s="62">
        <v>0</v>
      </c>
      <c r="J113" s="62">
        <v>20</v>
      </c>
      <c r="K113" s="59" t="s">
        <v>385</v>
      </c>
      <c r="L113" s="59"/>
      <c r="M113" s="59"/>
      <c r="N113" s="59"/>
      <c r="O113" s="59"/>
      <c r="P113" s="59"/>
      <c r="Q113" s="59"/>
      <c r="R113" s="59"/>
      <c r="S113" s="59"/>
      <c r="T113" s="59"/>
      <c r="U113" s="59"/>
      <c r="V113" s="59"/>
    </row>
    <row r="114" spans="1:22" ht="11.1" customHeight="1" x14ac:dyDescent="0.2">
      <c r="A114" s="59" t="s">
        <v>241</v>
      </c>
      <c r="B114" s="68" t="s">
        <v>139</v>
      </c>
      <c r="C114" s="59">
        <v>397657</v>
      </c>
      <c r="D114" s="59">
        <v>6050219</v>
      </c>
      <c r="E114" s="63">
        <f t="shared" ref="E114:E119" si="7">100+(I114*1.2)</f>
        <v>124</v>
      </c>
      <c r="F114" s="62">
        <v>148</v>
      </c>
      <c r="G114" s="62"/>
      <c r="H114" s="62"/>
      <c r="I114" s="62">
        <v>20</v>
      </c>
      <c r="J114" s="62">
        <v>40</v>
      </c>
      <c r="K114" s="59" t="s">
        <v>385</v>
      </c>
      <c r="L114" s="59"/>
      <c r="M114" s="59"/>
      <c r="N114" s="59"/>
      <c r="O114" s="59"/>
      <c r="P114" s="59"/>
      <c r="Q114" s="59"/>
      <c r="R114" s="59"/>
      <c r="S114" s="59"/>
      <c r="T114" s="59"/>
      <c r="U114" s="59"/>
      <c r="V114" s="59"/>
    </row>
    <row r="115" spans="1:22" ht="11.1" customHeight="1" x14ac:dyDescent="0.2">
      <c r="A115" s="59" t="s">
        <v>241</v>
      </c>
      <c r="B115" s="68" t="s">
        <v>140</v>
      </c>
      <c r="C115" s="59">
        <v>397657</v>
      </c>
      <c r="D115" s="59">
        <v>6050219</v>
      </c>
      <c r="E115" s="63">
        <f t="shared" si="7"/>
        <v>148</v>
      </c>
      <c r="F115" s="62">
        <v>172</v>
      </c>
      <c r="G115" s="62"/>
      <c r="H115" s="62"/>
      <c r="I115" s="62">
        <v>40</v>
      </c>
      <c r="J115" s="62">
        <v>60</v>
      </c>
      <c r="K115" s="59" t="s">
        <v>385</v>
      </c>
      <c r="L115" s="59"/>
      <c r="M115" s="59"/>
      <c r="N115" s="59"/>
      <c r="O115" s="59"/>
      <c r="P115" s="59"/>
      <c r="Q115" s="59"/>
      <c r="R115" s="59"/>
      <c r="S115" s="59"/>
      <c r="T115" s="59"/>
      <c r="U115" s="59"/>
      <c r="V115" s="59"/>
    </row>
    <row r="116" spans="1:22" ht="11.1" customHeight="1" x14ac:dyDescent="0.2">
      <c r="A116" s="59" t="s">
        <v>241</v>
      </c>
      <c r="B116" s="68" t="s">
        <v>141</v>
      </c>
      <c r="C116" s="59">
        <v>397657</v>
      </c>
      <c r="D116" s="59">
        <v>6050219</v>
      </c>
      <c r="E116" s="63">
        <f t="shared" si="7"/>
        <v>172</v>
      </c>
      <c r="F116" s="62">
        <v>196</v>
      </c>
      <c r="G116" s="62"/>
      <c r="H116" s="62"/>
      <c r="I116" s="62">
        <v>60</v>
      </c>
      <c r="J116" s="62">
        <v>80</v>
      </c>
      <c r="K116" s="59" t="s">
        <v>385</v>
      </c>
      <c r="L116" s="59"/>
      <c r="M116" s="59"/>
      <c r="N116" s="59"/>
      <c r="O116" s="59"/>
      <c r="P116" s="59"/>
      <c r="Q116" s="59"/>
      <c r="R116" s="59"/>
      <c r="S116" s="59"/>
      <c r="T116" s="59"/>
      <c r="U116" s="59"/>
      <c r="V116" s="59"/>
    </row>
    <row r="117" spans="1:22" ht="11.1" customHeight="1" x14ac:dyDescent="0.2">
      <c r="A117" s="59" t="s">
        <v>241</v>
      </c>
      <c r="B117" s="68" t="s">
        <v>142</v>
      </c>
      <c r="C117" s="59">
        <v>397657</v>
      </c>
      <c r="D117" s="59">
        <v>6050219</v>
      </c>
      <c r="E117" s="63">
        <f t="shared" si="7"/>
        <v>196</v>
      </c>
      <c r="F117" s="62">
        <v>220</v>
      </c>
      <c r="G117" s="62"/>
      <c r="H117" s="62"/>
      <c r="I117" s="62">
        <v>80</v>
      </c>
      <c r="J117" s="62">
        <v>100</v>
      </c>
      <c r="K117" s="59" t="s">
        <v>385</v>
      </c>
      <c r="L117" s="59"/>
      <c r="M117" s="59"/>
      <c r="N117" s="59"/>
      <c r="O117" s="59"/>
      <c r="P117" s="59"/>
      <c r="Q117" s="59"/>
      <c r="R117" s="59"/>
      <c r="S117" s="59"/>
      <c r="T117" s="59"/>
      <c r="U117" s="59"/>
      <c r="V117" s="59"/>
    </row>
    <row r="118" spans="1:22" ht="11.1" customHeight="1" x14ac:dyDescent="0.2">
      <c r="A118" s="59" t="s">
        <v>241</v>
      </c>
      <c r="B118" s="68" t="s">
        <v>137</v>
      </c>
      <c r="C118" s="59">
        <v>397657</v>
      </c>
      <c r="D118" s="59">
        <v>6050219</v>
      </c>
      <c r="E118" s="63">
        <f t="shared" si="7"/>
        <v>220</v>
      </c>
      <c r="F118" s="62">
        <v>244</v>
      </c>
      <c r="G118" s="62"/>
      <c r="H118" s="62"/>
      <c r="I118" s="62">
        <v>100</v>
      </c>
      <c r="J118" s="62">
        <v>120</v>
      </c>
      <c r="K118" s="59" t="s">
        <v>145</v>
      </c>
      <c r="L118" s="59"/>
      <c r="M118" s="59"/>
      <c r="N118" s="59"/>
      <c r="O118" s="59"/>
      <c r="P118" s="59"/>
      <c r="Q118" s="59"/>
      <c r="R118" s="59"/>
      <c r="S118" s="59"/>
      <c r="T118" s="59"/>
      <c r="U118" s="59"/>
      <c r="V118" s="59"/>
    </row>
    <row r="119" spans="1:22" ht="11.1" customHeight="1" x14ac:dyDescent="0.2">
      <c r="A119" s="59" t="s">
        <v>241</v>
      </c>
      <c r="B119" s="68" t="s">
        <v>143</v>
      </c>
      <c r="C119" s="59">
        <v>397657</v>
      </c>
      <c r="D119" s="59">
        <v>6050219</v>
      </c>
      <c r="E119" s="63">
        <f t="shared" si="7"/>
        <v>244</v>
      </c>
      <c r="F119" s="62" t="s">
        <v>242</v>
      </c>
      <c r="G119" s="62"/>
      <c r="H119" s="62">
        <v>256</v>
      </c>
      <c r="I119" s="62">
        <v>120</v>
      </c>
      <c r="J119" s="62">
        <v>130</v>
      </c>
      <c r="K119" s="59" t="s">
        <v>419</v>
      </c>
      <c r="L119" s="59"/>
      <c r="M119" s="59"/>
      <c r="N119" s="59"/>
      <c r="O119" s="59"/>
      <c r="P119" s="59"/>
      <c r="Q119" s="59"/>
      <c r="R119" s="59"/>
      <c r="S119" s="59"/>
      <c r="T119" s="59"/>
      <c r="U119" s="59"/>
      <c r="V119" s="59"/>
    </row>
    <row r="120" spans="1:22" ht="11.1" customHeight="1" x14ac:dyDescent="0.2">
      <c r="A120" s="58" t="s">
        <v>241</v>
      </c>
      <c r="B120" s="74" t="s">
        <v>152</v>
      </c>
      <c r="C120" s="59">
        <v>397657</v>
      </c>
      <c r="D120" s="59">
        <v>6050219</v>
      </c>
      <c r="E120" s="63" t="s">
        <v>242</v>
      </c>
      <c r="F120" s="64" t="s">
        <v>243</v>
      </c>
      <c r="G120" s="64"/>
      <c r="H120" s="64" t="s">
        <v>243</v>
      </c>
      <c r="I120" s="64" t="s">
        <v>154</v>
      </c>
      <c r="J120" s="64" t="s">
        <v>225</v>
      </c>
      <c r="K120" s="58" t="s">
        <v>396</v>
      </c>
      <c r="L120" s="58"/>
      <c r="M120" s="58"/>
      <c r="N120" s="58"/>
      <c r="O120" s="58"/>
      <c r="P120" s="59"/>
      <c r="Q120" s="59"/>
      <c r="R120" s="59"/>
      <c r="S120" s="59"/>
      <c r="T120" s="59"/>
      <c r="U120" s="59"/>
      <c r="V120" s="59"/>
    </row>
    <row r="121" spans="1:22" ht="11.1" customHeight="1" x14ac:dyDescent="0.2">
      <c r="A121" s="58" t="s">
        <v>241</v>
      </c>
      <c r="B121" s="74" t="s">
        <v>157</v>
      </c>
      <c r="C121" s="59">
        <v>397657</v>
      </c>
      <c r="D121" s="59">
        <v>6050219</v>
      </c>
      <c r="E121" s="63" t="s">
        <v>243</v>
      </c>
      <c r="F121" s="64" t="s">
        <v>244</v>
      </c>
      <c r="G121" s="64"/>
      <c r="H121" s="64" t="s">
        <v>244</v>
      </c>
      <c r="I121" s="64" t="s">
        <v>225</v>
      </c>
      <c r="J121" s="64" t="s">
        <v>245</v>
      </c>
      <c r="K121" s="58" t="s">
        <v>246</v>
      </c>
      <c r="L121" s="58"/>
      <c r="M121" s="58"/>
      <c r="N121" s="58"/>
      <c r="O121" s="58"/>
      <c r="P121" s="59"/>
      <c r="Q121" s="59"/>
      <c r="R121" s="59"/>
      <c r="S121" s="59"/>
      <c r="T121" s="59"/>
      <c r="U121" s="59"/>
      <c r="V121" s="59"/>
    </row>
    <row r="122" spans="1:22" ht="11.1" customHeight="1" x14ac:dyDescent="0.2">
      <c r="A122" s="58" t="s">
        <v>241</v>
      </c>
      <c r="B122" s="74" t="s">
        <v>160</v>
      </c>
      <c r="C122" s="59">
        <v>397657</v>
      </c>
      <c r="D122" s="59">
        <v>6050219</v>
      </c>
      <c r="E122" s="63" t="s">
        <v>244</v>
      </c>
      <c r="F122" s="64" t="s">
        <v>247</v>
      </c>
      <c r="G122" s="64"/>
      <c r="H122" s="64" t="s">
        <v>247</v>
      </c>
      <c r="I122" s="64" t="s">
        <v>245</v>
      </c>
      <c r="J122" s="64" t="s">
        <v>248</v>
      </c>
      <c r="K122" s="58" t="s">
        <v>249</v>
      </c>
      <c r="L122" s="58"/>
      <c r="M122" s="58"/>
      <c r="N122" s="58"/>
      <c r="O122" s="58"/>
      <c r="P122" s="59"/>
      <c r="Q122" s="59"/>
      <c r="R122" s="59"/>
      <c r="S122" s="59"/>
      <c r="T122" s="59"/>
      <c r="U122" s="59"/>
      <c r="V122" s="59"/>
    </row>
    <row r="123" spans="1:22" ht="11.1" customHeight="1" x14ac:dyDescent="0.2">
      <c r="A123" s="58" t="s">
        <v>241</v>
      </c>
      <c r="B123" s="74" t="s">
        <v>164</v>
      </c>
      <c r="C123" s="59">
        <v>397657</v>
      </c>
      <c r="D123" s="59">
        <v>6050219</v>
      </c>
      <c r="E123" s="63" t="s">
        <v>247</v>
      </c>
      <c r="F123" s="64" t="s">
        <v>250</v>
      </c>
      <c r="G123" s="64"/>
      <c r="H123" s="64" t="s">
        <v>250</v>
      </c>
      <c r="I123" s="64" t="s">
        <v>247</v>
      </c>
      <c r="J123" s="64" t="s">
        <v>250</v>
      </c>
      <c r="K123" s="58" t="s">
        <v>163</v>
      </c>
      <c r="L123" s="58"/>
      <c r="M123" s="58"/>
      <c r="N123" s="58"/>
      <c r="O123" s="58"/>
      <c r="P123" s="59"/>
      <c r="Q123" s="59"/>
      <c r="R123" s="59"/>
      <c r="S123" s="59"/>
      <c r="T123" s="59"/>
      <c r="U123" s="59"/>
      <c r="V123" s="59"/>
    </row>
    <row r="124" spans="1:22" ht="11.1" customHeight="1" x14ac:dyDescent="0.2">
      <c r="A124" s="59" t="s">
        <v>251</v>
      </c>
      <c r="B124" s="68" t="s">
        <v>138</v>
      </c>
      <c r="C124" s="59">
        <v>397682</v>
      </c>
      <c r="D124" s="59">
        <v>6050251</v>
      </c>
      <c r="E124" s="63">
        <v>100</v>
      </c>
      <c r="F124" s="62">
        <v>124.22</v>
      </c>
      <c r="G124" s="62">
        <f>103/85</f>
        <v>1.2117647058823529</v>
      </c>
      <c r="H124" s="62">
        <v>100</v>
      </c>
      <c r="I124" s="62">
        <v>0</v>
      </c>
      <c r="J124" s="62">
        <v>20</v>
      </c>
      <c r="K124" s="59" t="s">
        <v>385</v>
      </c>
      <c r="L124" s="59"/>
      <c r="M124" s="59"/>
      <c r="N124" s="59"/>
      <c r="O124" s="59"/>
      <c r="P124" s="59"/>
      <c r="Q124" s="59"/>
      <c r="R124" s="59"/>
      <c r="S124" s="59"/>
      <c r="T124" s="59"/>
      <c r="U124" s="59"/>
      <c r="V124" s="59"/>
    </row>
    <row r="125" spans="1:22" ht="11.1" customHeight="1" x14ac:dyDescent="0.2">
      <c r="A125" s="59" t="s">
        <v>251</v>
      </c>
      <c r="B125" s="68" t="s">
        <v>139</v>
      </c>
      <c r="C125" s="59">
        <v>397682</v>
      </c>
      <c r="D125" s="59">
        <v>6050251</v>
      </c>
      <c r="E125" s="63">
        <f>100+(I125*1.211)</f>
        <v>124.22</v>
      </c>
      <c r="F125" s="62">
        <v>148.44</v>
      </c>
      <c r="G125" s="62"/>
      <c r="H125" s="62"/>
      <c r="I125" s="62">
        <v>20</v>
      </c>
      <c r="J125" s="62">
        <v>40</v>
      </c>
      <c r="K125" s="59" t="s">
        <v>385</v>
      </c>
      <c r="L125" s="59"/>
      <c r="M125" s="59"/>
      <c r="N125" s="59"/>
      <c r="O125" s="59"/>
      <c r="P125" s="59"/>
      <c r="Q125" s="59"/>
      <c r="R125" s="59"/>
      <c r="S125" s="59"/>
      <c r="T125" s="59"/>
      <c r="U125" s="59"/>
      <c r="V125" s="59"/>
    </row>
    <row r="126" spans="1:22" ht="11.1" customHeight="1" x14ac:dyDescent="0.2">
      <c r="A126" s="59" t="s">
        <v>251</v>
      </c>
      <c r="B126" s="68" t="s">
        <v>140</v>
      </c>
      <c r="C126" s="59">
        <v>397682</v>
      </c>
      <c r="D126" s="59">
        <v>6050251</v>
      </c>
      <c r="E126" s="63">
        <f>100+(I126*1.211)</f>
        <v>148.44</v>
      </c>
      <c r="F126" s="62">
        <v>172.66</v>
      </c>
      <c r="G126" s="62"/>
      <c r="H126" s="62"/>
      <c r="I126" s="62">
        <v>40</v>
      </c>
      <c r="J126" s="62">
        <v>60</v>
      </c>
      <c r="K126" s="59" t="s">
        <v>385</v>
      </c>
      <c r="L126" s="59"/>
      <c r="M126" s="59"/>
      <c r="N126" s="59"/>
      <c r="O126" s="59"/>
      <c r="P126" s="59"/>
      <c r="Q126" s="59"/>
      <c r="R126" s="59"/>
      <c r="S126" s="59"/>
      <c r="T126" s="59"/>
      <c r="U126" s="59"/>
      <c r="V126" s="59"/>
    </row>
    <row r="127" spans="1:22" ht="11.1" customHeight="1" x14ac:dyDescent="0.2">
      <c r="A127" s="59" t="s">
        <v>251</v>
      </c>
      <c r="B127" s="68" t="s">
        <v>141</v>
      </c>
      <c r="C127" s="59">
        <v>397682</v>
      </c>
      <c r="D127" s="59">
        <v>6050251</v>
      </c>
      <c r="E127" s="63">
        <f>100+(I127*1.211)</f>
        <v>172.66000000000003</v>
      </c>
      <c r="F127" s="62">
        <v>196.88</v>
      </c>
      <c r="G127" s="62"/>
      <c r="H127" s="62"/>
      <c r="I127" s="62">
        <v>60</v>
      </c>
      <c r="J127" s="62">
        <v>80</v>
      </c>
      <c r="K127" s="59" t="s">
        <v>385</v>
      </c>
      <c r="L127" s="59"/>
      <c r="M127" s="59"/>
      <c r="N127" s="59"/>
      <c r="O127" s="59"/>
      <c r="P127" s="59"/>
      <c r="Q127" s="59"/>
      <c r="R127" s="59"/>
      <c r="S127" s="59"/>
      <c r="T127" s="59"/>
      <c r="U127" s="59"/>
      <c r="V127" s="59"/>
    </row>
    <row r="128" spans="1:22" ht="11.1" customHeight="1" x14ac:dyDescent="0.2">
      <c r="A128" s="59" t="s">
        <v>251</v>
      </c>
      <c r="B128" s="68" t="s">
        <v>142</v>
      </c>
      <c r="C128" s="59">
        <v>397682</v>
      </c>
      <c r="D128" s="59">
        <v>6050251</v>
      </c>
      <c r="E128" s="63">
        <f>100+(I128*1.211)</f>
        <v>196.88</v>
      </c>
      <c r="F128" s="62" t="s">
        <v>252</v>
      </c>
      <c r="G128" s="62"/>
      <c r="H128" s="62">
        <v>203</v>
      </c>
      <c r="I128" s="62">
        <v>80</v>
      </c>
      <c r="J128" s="62">
        <v>85</v>
      </c>
      <c r="K128" s="59" t="s">
        <v>253</v>
      </c>
      <c r="L128" s="59"/>
      <c r="M128" s="59"/>
      <c r="N128" s="59"/>
      <c r="O128" s="59"/>
      <c r="P128" s="59"/>
      <c r="Q128" s="59"/>
      <c r="R128" s="59"/>
      <c r="S128" s="59"/>
      <c r="T128" s="59"/>
      <c r="U128" s="59"/>
      <c r="V128" s="59"/>
    </row>
    <row r="129" spans="1:22" ht="11.1" customHeight="1" x14ac:dyDescent="0.2">
      <c r="A129" s="58" t="s">
        <v>251</v>
      </c>
      <c r="B129" s="74" t="s">
        <v>147</v>
      </c>
      <c r="C129" s="59">
        <v>397682</v>
      </c>
      <c r="D129" s="59">
        <v>6050251</v>
      </c>
      <c r="E129" s="63" t="s">
        <v>252</v>
      </c>
      <c r="F129" s="64" t="s">
        <v>254</v>
      </c>
      <c r="G129" s="64"/>
      <c r="H129" s="64" t="s">
        <v>254</v>
      </c>
      <c r="I129" s="64" t="s">
        <v>255</v>
      </c>
      <c r="J129" s="64" t="s">
        <v>154</v>
      </c>
      <c r="K129" s="58" t="s">
        <v>420</v>
      </c>
      <c r="L129" s="58"/>
      <c r="M129" s="58"/>
      <c r="N129" s="58"/>
      <c r="O129" s="58"/>
      <c r="P129" s="59"/>
      <c r="Q129" s="59"/>
      <c r="R129" s="59"/>
      <c r="S129" s="59"/>
      <c r="T129" s="59"/>
      <c r="U129" s="59"/>
      <c r="V129" s="59"/>
    </row>
    <row r="130" spans="1:22" ht="11.1" customHeight="1" x14ac:dyDescent="0.2">
      <c r="A130" s="58" t="s">
        <v>251</v>
      </c>
      <c r="B130" s="74" t="s">
        <v>152</v>
      </c>
      <c r="C130" s="59">
        <v>397682</v>
      </c>
      <c r="D130" s="59">
        <v>6050251</v>
      </c>
      <c r="E130" s="63" t="s">
        <v>254</v>
      </c>
      <c r="F130" s="64" t="s">
        <v>256</v>
      </c>
      <c r="G130" s="64"/>
      <c r="H130" s="64" t="s">
        <v>256</v>
      </c>
      <c r="I130" s="64" t="s">
        <v>154</v>
      </c>
      <c r="J130" s="64" t="s">
        <v>257</v>
      </c>
      <c r="K130" s="58" t="s">
        <v>258</v>
      </c>
      <c r="L130" s="58"/>
      <c r="M130" s="58"/>
      <c r="N130" s="58"/>
      <c r="O130" s="58"/>
      <c r="P130" s="59"/>
      <c r="Q130" s="59"/>
      <c r="R130" s="59"/>
      <c r="S130" s="59"/>
      <c r="T130" s="59"/>
      <c r="U130" s="59"/>
      <c r="V130" s="59"/>
    </row>
    <row r="131" spans="1:22" ht="11.1" customHeight="1" x14ac:dyDescent="0.2">
      <c r="A131" s="58" t="s">
        <v>251</v>
      </c>
      <c r="B131" s="74" t="s">
        <v>157</v>
      </c>
      <c r="C131" s="59">
        <v>397682</v>
      </c>
      <c r="D131" s="59">
        <v>6050251</v>
      </c>
      <c r="E131" s="63" t="s">
        <v>256</v>
      </c>
      <c r="F131" s="64" t="s">
        <v>259</v>
      </c>
      <c r="G131" s="64"/>
      <c r="H131" s="64" t="s">
        <v>259</v>
      </c>
      <c r="I131" s="64" t="s">
        <v>257</v>
      </c>
      <c r="J131" s="64" t="s">
        <v>172</v>
      </c>
      <c r="K131" s="58" t="s">
        <v>163</v>
      </c>
      <c r="L131" s="58"/>
      <c r="M131" s="58"/>
      <c r="N131" s="58"/>
      <c r="O131" s="58"/>
      <c r="P131" s="59"/>
      <c r="Q131" s="59"/>
      <c r="R131" s="59"/>
      <c r="S131" s="59"/>
      <c r="T131" s="59"/>
      <c r="U131" s="59"/>
      <c r="V131" s="59"/>
    </row>
    <row r="132" spans="1:22" ht="11.1" customHeight="1" x14ac:dyDescent="0.2">
      <c r="A132" s="58" t="s">
        <v>251</v>
      </c>
      <c r="B132" s="74" t="s">
        <v>160</v>
      </c>
      <c r="C132" s="59">
        <v>397682</v>
      </c>
      <c r="D132" s="59">
        <v>6050251</v>
      </c>
      <c r="E132" s="63" t="s">
        <v>259</v>
      </c>
      <c r="F132" s="64" t="s">
        <v>260</v>
      </c>
      <c r="G132" s="64"/>
      <c r="H132" s="64" t="s">
        <v>260</v>
      </c>
      <c r="I132" s="64" t="s">
        <v>259</v>
      </c>
      <c r="J132" s="64" t="s">
        <v>260</v>
      </c>
      <c r="K132" s="58" t="s">
        <v>163</v>
      </c>
      <c r="L132" s="58"/>
      <c r="M132" s="58"/>
      <c r="N132" s="58"/>
      <c r="O132" s="58"/>
      <c r="P132" s="59"/>
      <c r="Q132" s="59"/>
      <c r="R132" s="59"/>
      <c r="S132" s="59"/>
      <c r="T132" s="59"/>
      <c r="U132" s="59"/>
      <c r="V132" s="59"/>
    </row>
    <row r="133" spans="1:22" ht="11.1" customHeight="1" x14ac:dyDescent="0.2">
      <c r="A133" s="59" t="s">
        <v>261</v>
      </c>
      <c r="B133" s="68" t="s">
        <v>138</v>
      </c>
      <c r="C133" s="59">
        <v>397603</v>
      </c>
      <c r="D133" s="59">
        <v>6050146</v>
      </c>
      <c r="E133" s="63">
        <v>100</v>
      </c>
      <c r="F133" s="62">
        <v>125</v>
      </c>
      <c r="G133" s="62">
        <f>240/192</f>
        <v>1.25</v>
      </c>
      <c r="H133" s="62">
        <v>100</v>
      </c>
      <c r="I133" s="62">
        <v>0</v>
      </c>
      <c r="J133" s="62">
        <v>20</v>
      </c>
      <c r="K133" s="59" t="s">
        <v>385</v>
      </c>
      <c r="L133" s="59"/>
      <c r="M133" s="59"/>
      <c r="N133" s="59"/>
      <c r="O133" s="59"/>
      <c r="P133" s="59"/>
      <c r="Q133" s="59"/>
      <c r="R133" s="59"/>
      <c r="S133" s="59"/>
      <c r="T133" s="59"/>
      <c r="U133" s="59"/>
      <c r="V133" s="59"/>
    </row>
    <row r="134" spans="1:22" ht="11.1" customHeight="1" x14ac:dyDescent="0.2">
      <c r="A134" s="59" t="s">
        <v>261</v>
      </c>
      <c r="B134" s="68" t="s">
        <v>139</v>
      </c>
      <c r="C134" s="59">
        <v>397603</v>
      </c>
      <c r="D134" s="59">
        <v>6050146</v>
      </c>
      <c r="E134" s="63">
        <f t="shared" ref="E134:E142" si="8">100+(I134*1.25)</f>
        <v>125</v>
      </c>
      <c r="F134" s="62">
        <v>150</v>
      </c>
      <c r="G134" s="62"/>
      <c r="H134" s="62"/>
      <c r="I134" s="62">
        <v>20</v>
      </c>
      <c r="J134" s="62">
        <v>40</v>
      </c>
      <c r="K134" s="59" t="s">
        <v>385</v>
      </c>
      <c r="L134" s="59"/>
      <c r="M134" s="59"/>
      <c r="N134" s="59"/>
      <c r="O134" s="59"/>
      <c r="P134" s="59"/>
      <c r="Q134" s="59"/>
      <c r="R134" s="59"/>
      <c r="S134" s="59"/>
      <c r="T134" s="59"/>
      <c r="U134" s="59"/>
      <c r="V134" s="59"/>
    </row>
    <row r="135" spans="1:22" ht="11.1" customHeight="1" x14ac:dyDescent="0.2">
      <c r="A135" s="59" t="s">
        <v>261</v>
      </c>
      <c r="B135" s="68" t="s">
        <v>140</v>
      </c>
      <c r="C135" s="59">
        <v>397603</v>
      </c>
      <c r="D135" s="59">
        <v>6050146</v>
      </c>
      <c r="E135" s="63">
        <f t="shared" si="8"/>
        <v>150</v>
      </c>
      <c r="F135" s="62">
        <v>175</v>
      </c>
      <c r="G135" s="62"/>
      <c r="H135" s="62"/>
      <c r="I135" s="62">
        <v>40</v>
      </c>
      <c r="J135" s="62">
        <v>60</v>
      </c>
      <c r="K135" s="59" t="s">
        <v>385</v>
      </c>
      <c r="L135" s="59"/>
      <c r="M135" s="59"/>
      <c r="N135" s="59"/>
      <c r="O135" s="59"/>
      <c r="P135" s="59"/>
      <c r="Q135" s="59"/>
      <c r="R135" s="59"/>
      <c r="S135" s="59"/>
      <c r="T135" s="59"/>
      <c r="U135" s="59"/>
      <c r="V135" s="59"/>
    </row>
    <row r="136" spans="1:22" ht="11.1" customHeight="1" x14ac:dyDescent="0.2">
      <c r="A136" s="59" t="s">
        <v>261</v>
      </c>
      <c r="B136" s="68" t="s">
        <v>141</v>
      </c>
      <c r="C136" s="59">
        <v>397603</v>
      </c>
      <c r="D136" s="59">
        <v>6050146</v>
      </c>
      <c r="E136" s="63">
        <f t="shared" si="8"/>
        <v>175</v>
      </c>
      <c r="F136" s="62">
        <v>200</v>
      </c>
      <c r="G136" s="62"/>
      <c r="H136" s="62"/>
      <c r="I136" s="62">
        <v>60</v>
      </c>
      <c r="J136" s="62">
        <v>80</v>
      </c>
      <c r="K136" s="59" t="s">
        <v>385</v>
      </c>
      <c r="L136" s="59"/>
      <c r="M136" s="59"/>
      <c r="N136" s="59"/>
      <c r="O136" s="59"/>
      <c r="P136" s="59"/>
      <c r="Q136" s="59"/>
      <c r="R136" s="59"/>
      <c r="S136" s="59"/>
      <c r="T136" s="59"/>
      <c r="U136" s="59"/>
      <c r="V136" s="59"/>
    </row>
    <row r="137" spans="1:22" ht="11.1" customHeight="1" x14ac:dyDescent="0.2">
      <c r="A137" s="59" t="s">
        <v>261</v>
      </c>
      <c r="B137" s="68" t="s">
        <v>142</v>
      </c>
      <c r="C137" s="59">
        <v>397603</v>
      </c>
      <c r="D137" s="59">
        <v>6050146</v>
      </c>
      <c r="E137" s="63">
        <f t="shared" si="8"/>
        <v>200</v>
      </c>
      <c r="F137" s="62">
        <v>225</v>
      </c>
      <c r="G137" s="62"/>
      <c r="H137" s="62"/>
      <c r="I137" s="62">
        <v>80</v>
      </c>
      <c r="J137" s="62">
        <v>100</v>
      </c>
      <c r="K137" s="59" t="s">
        <v>385</v>
      </c>
      <c r="L137" s="59"/>
      <c r="M137" s="59"/>
      <c r="N137" s="59"/>
      <c r="O137" s="59"/>
      <c r="P137" s="59"/>
      <c r="Q137" s="59"/>
      <c r="R137" s="59"/>
      <c r="S137" s="59"/>
      <c r="T137" s="59"/>
      <c r="U137" s="59"/>
      <c r="V137" s="59"/>
    </row>
    <row r="138" spans="1:22" ht="11.1" customHeight="1" x14ac:dyDescent="0.2">
      <c r="A138" s="59" t="s">
        <v>261</v>
      </c>
      <c r="B138" s="68" t="s">
        <v>137</v>
      </c>
      <c r="C138" s="59">
        <v>397603</v>
      </c>
      <c r="D138" s="59">
        <v>6050146</v>
      </c>
      <c r="E138" s="63">
        <f t="shared" si="8"/>
        <v>225</v>
      </c>
      <c r="F138" s="62">
        <v>250</v>
      </c>
      <c r="G138" s="62"/>
      <c r="H138" s="62"/>
      <c r="I138" s="62">
        <v>100</v>
      </c>
      <c r="J138" s="62">
        <v>120</v>
      </c>
      <c r="K138" s="59" t="s">
        <v>145</v>
      </c>
      <c r="L138" s="59"/>
      <c r="M138" s="59"/>
      <c r="N138" s="59"/>
      <c r="O138" s="59"/>
      <c r="P138" s="59"/>
      <c r="Q138" s="59"/>
      <c r="R138" s="59"/>
      <c r="S138" s="59"/>
      <c r="T138" s="59"/>
      <c r="U138" s="59"/>
      <c r="V138" s="59"/>
    </row>
    <row r="139" spans="1:22" ht="11.1" customHeight="1" x14ac:dyDescent="0.2">
      <c r="A139" s="59" t="s">
        <v>261</v>
      </c>
      <c r="B139" s="68" t="s">
        <v>143</v>
      </c>
      <c r="C139" s="59">
        <v>397603</v>
      </c>
      <c r="D139" s="59">
        <v>6050146</v>
      </c>
      <c r="E139" s="63">
        <f t="shared" si="8"/>
        <v>250</v>
      </c>
      <c r="F139" s="62">
        <v>275</v>
      </c>
      <c r="G139" s="62"/>
      <c r="H139" s="62"/>
      <c r="I139" s="62">
        <v>120</v>
      </c>
      <c r="J139" s="62">
        <v>140</v>
      </c>
      <c r="K139" s="59" t="s">
        <v>145</v>
      </c>
      <c r="L139" s="59"/>
      <c r="M139" s="59"/>
      <c r="N139" s="59"/>
      <c r="O139" s="59"/>
      <c r="P139" s="59"/>
      <c r="Q139" s="59"/>
      <c r="R139" s="59"/>
      <c r="S139" s="59"/>
      <c r="T139" s="59"/>
      <c r="U139" s="59"/>
      <c r="V139" s="59"/>
    </row>
    <row r="140" spans="1:22" ht="11.1" customHeight="1" x14ac:dyDescent="0.2">
      <c r="A140" s="59" t="s">
        <v>261</v>
      </c>
      <c r="B140" s="68" t="s">
        <v>144</v>
      </c>
      <c r="C140" s="59">
        <v>397603</v>
      </c>
      <c r="D140" s="59">
        <v>6050146</v>
      </c>
      <c r="E140" s="63">
        <f t="shared" si="8"/>
        <v>275</v>
      </c>
      <c r="F140" s="62">
        <v>300</v>
      </c>
      <c r="G140" s="62"/>
      <c r="H140" s="62"/>
      <c r="I140" s="62">
        <v>140</v>
      </c>
      <c r="J140" s="62">
        <v>160</v>
      </c>
      <c r="K140" s="59" t="s">
        <v>145</v>
      </c>
      <c r="L140" s="59"/>
      <c r="M140" s="59"/>
      <c r="N140" s="59"/>
      <c r="O140" s="59"/>
      <c r="P140" s="59"/>
      <c r="Q140" s="59"/>
      <c r="R140" s="59"/>
      <c r="S140" s="59"/>
      <c r="T140" s="59"/>
      <c r="U140" s="59"/>
      <c r="V140" s="59"/>
    </row>
    <row r="141" spans="1:22" ht="11.1" customHeight="1" x14ac:dyDescent="0.2">
      <c r="A141" s="59" t="s">
        <v>261</v>
      </c>
      <c r="B141" s="68" t="s">
        <v>146</v>
      </c>
      <c r="C141" s="59">
        <v>397603</v>
      </c>
      <c r="D141" s="59">
        <v>6050146</v>
      </c>
      <c r="E141" s="63">
        <f t="shared" si="8"/>
        <v>300</v>
      </c>
      <c r="F141" s="62">
        <v>325</v>
      </c>
      <c r="G141" s="62"/>
      <c r="H141" s="62"/>
      <c r="I141" s="62">
        <v>160</v>
      </c>
      <c r="J141" s="62">
        <v>180</v>
      </c>
      <c r="K141" s="59" t="s">
        <v>145</v>
      </c>
      <c r="L141" s="59"/>
      <c r="M141" s="59"/>
      <c r="N141" s="59"/>
      <c r="O141" s="59"/>
      <c r="P141" s="59"/>
      <c r="Q141" s="59"/>
      <c r="R141" s="59"/>
      <c r="S141" s="59"/>
      <c r="T141" s="59"/>
      <c r="U141" s="59"/>
      <c r="V141" s="59"/>
    </row>
    <row r="142" spans="1:22" ht="11.1" customHeight="1" x14ac:dyDescent="0.2">
      <c r="A142" s="59" t="s">
        <v>261</v>
      </c>
      <c r="B142" s="68" t="s">
        <v>213</v>
      </c>
      <c r="C142" s="59">
        <v>397603</v>
      </c>
      <c r="D142" s="59">
        <v>6050146</v>
      </c>
      <c r="E142" s="63">
        <f t="shared" si="8"/>
        <v>325</v>
      </c>
      <c r="F142" s="62">
        <v>340</v>
      </c>
      <c r="G142" s="62"/>
      <c r="H142" s="62">
        <v>340</v>
      </c>
      <c r="I142" s="62">
        <v>180</v>
      </c>
      <c r="J142" s="62">
        <v>192</v>
      </c>
      <c r="K142" s="59" t="s">
        <v>145</v>
      </c>
      <c r="L142" s="59" t="s">
        <v>262</v>
      </c>
      <c r="M142" s="59"/>
      <c r="N142" s="59"/>
      <c r="O142" s="59"/>
      <c r="P142" s="59"/>
      <c r="Q142" s="59"/>
      <c r="R142" s="59"/>
      <c r="S142" s="59"/>
      <c r="T142" s="59"/>
      <c r="U142" s="59"/>
      <c r="V142" s="59"/>
    </row>
    <row r="143" spans="1:22" ht="11.1" customHeight="1" x14ac:dyDescent="0.2">
      <c r="A143" s="58" t="s">
        <v>261</v>
      </c>
      <c r="B143" s="74"/>
      <c r="C143" s="59">
        <v>397603</v>
      </c>
      <c r="D143" s="59">
        <v>6050146</v>
      </c>
      <c r="E143" s="63"/>
      <c r="F143" s="64"/>
      <c r="G143" s="64"/>
      <c r="H143" s="64"/>
      <c r="I143" s="64"/>
      <c r="J143" s="64"/>
      <c r="K143" s="58" t="s">
        <v>422</v>
      </c>
      <c r="L143" s="58"/>
      <c r="M143" s="58"/>
      <c r="N143" s="58"/>
      <c r="O143" s="58"/>
      <c r="P143" s="59"/>
      <c r="Q143" s="59"/>
      <c r="R143" s="59"/>
      <c r="S143" s="59"/>
      <c r="T143" s="59"/>
      <c r="U143" s="59"/>
      <c r="V143" s="59"/>
    </row>
    <row r="144" spans="1:22" ht="11.1" customHeight="1" x14ac:dyDescent="0.2">
      <c r="A144" s="58" t="s">
        <v>261</v>
      </c>
      <c r="B144" s="74" t="s">
        <v>152</v>
      </c>
      <c r="C144" s="59">
        <v>397603</v>
      </c>
      <c r="D144" s="59">
        <v>6050146</v>
      </c>
      <c r="E144" s="63" t="s">
        <v>224</v>
      </c>
      <c r="F144" s="64" t="s">
        <v>263</v>
      </c>
      <c r="G144" s="64"/>
      <c r="H144" s="64" t="s">
        <v>263</v>
      </c>
      <c r="I144" s="64" t="s">
        <v>224</v>
      </c>
      <c r="J144" s="64" t="s">
        <v>263</v>
      </c>
      <c r="K144" s="58" t="s">
        <v>264</v>
      </c>
      <c r="L144" s="58"/>
      <c r="M144" s="58"/>
      <c r="N144" s="58"/>
      <c r="O144" s="58"/>
      <c r="P144" s="59"/>
      <c r="Q144" s="59"/>
      <c r="R144" s="59"/>
      <c r="S144" s="59"/>
      <c r="T144" s="59"/>
      <c r="U144" s="59"/>
      <c r="V144" s="59"/>
    </row>
    <row r="145" spans="1:22" ht="11.1" customHeight="1" x14ac:dyDescent="0.2">
      <c r="A145" s="59" t="s">
        <v>265</v>
      </c>
      <c r="B145" s="68" t="s">
        <v>138</v>
      </c>
      <c r="C145" s="59">
        <v>397580</v>
      </c>
      <c r="D145" s="59">
        <v>6050107</v>
      </c>
      <c r="E145" s="63">
        <v>100</v>
      </c>
      <c r="F145" s="62">
        <v>128.86000000000001</v>
      </c>
      <c r="G145" s="62">
        <f>267/185</f>
        <v>1.4432432432432432</v>
      </c>
      <c r="H145" s="62">
        <v>100</v>
      </c>
      <c r="I145" s="62">
        <v>0</v>
      </c>
      <c r="J145" s="62">
        <v>20</v>
      </c>
      <c r="K145" s="59" t="s">
        <v>385</v>
      </c>
      <c r="L145" s="59"/>
      <c r="M145" s="59"/>
      <c r="N145" s="59"/>
      <c r="O145" s="59"/>
      <c r="P145" s="59"/>
      <c r="Q145" s="59"/>
      <c r="R145" s="59"/>
      <c r="S145" s="59"/>
      <c r="T145" s="59"/>
      <c r="U145" s="59"/>
      <c r="V145" s="59"/>
    </row>
    <row r="146" spans="1:22" ht="11.1" customHeight="1" x14ac:dyDescent="0.2">
      <c r="A146" s="59" t="s">
        <v>265</v>
      </c>
      <c r="B146" s="68" t="s">
        <v>139</v>
      </c>
      <c r="C146" s="59">
        <v>397580</v>
      </c>
      <c r="D146" s="59">
        <v>6050107</v>
      </c>
      <c r="E146" s="63">
        <f t="shared" ref="E146:E154" si="9">100+(I146*1.443)</f>
        <v>128.86000000000001</v>
      </c>
      <c r="F146" s="62">
        <v>157.72</v>
      </c>
      <c r="G146" s="62"/>
      <c r="H146" s="62"/>
      <c r="I146" s="62">
        <v>20</v>
      </c>
      <c r="J146" s="62">
        <v>40</v>
      </c>
      <c r="K146" s="59" t="s">
        <v>385</v>
      </c>
      <c r="L146" s="59"/>
      <c r="M146" s="59"/>
      <c r="N146" s="59"/>
      <c r="O146" s="59"/>
      <c r="P146" s="59"/>
      <c r="Q146" s="59"/>
      <c r="R146" s="59"/>
      <c r="S146" s="59"/>
      <c r="T146" s="59"/>
      <c r="U146" s="59"/>
      <c r="V146" s="59"/>
    </row>
    <row r="147" spans="1:22" ht="11.1" customHeight="1" x14ac:dyDescent="0.2">
      <c r="A147" s="59" t="s">
        <v>265</v>
      </c>
      <c r="B147" s="68" t="s">
        <v>140</v>
      </c>
      <c r="C147" s="59">
        <v>397580</v>
      </c>
      <c r="D147" s="59">
        <v>6050107</v>
      </c>
      <c r="E147" s="63">
        <f t="shared" si="9"/>
        <v>157.72</v>
      </c>
      <c r="F147" s="62">
        <v>186.58</v>
      </c>
      <c r="G147" s="62"/>
      <c r="H147" s="62"/>
      <c r="I147" s="62">
        <v>40</v>
      </c>
      <c r="J147" s="62">
        <v>60</v>
      </c>
      <c r="K147" s="59" t="s">
        <v>385</v>
      </c>
      <c r="L147" s="59"/>
      <c r="M147" s="59"/>
      <c r="N147" s="59"/>
      <c r="O147" s="59"/>
      <c r="P147" s="59"/>
      <c r="Q147" s="59"/>
      <c r="R147" s="59"/>
      <c r="S147" s="59"/>
      <c r="T147" s="59"/>
      <c r="U147" s="59"/>
      <c r="V147" s="59"/>
    </row>
    <row r="148" spans="1:22" ht="11.1" customHeight="1" x14ac:dyDescent="0.2">
      <c r="A148" s="59" t="s">
        <v>265</v>
      </c>
      <c r="B148" s="68" t="s">
        <v>141</v>
      </c>
      <c r="C148" s="59">
        <v>397580</v>
      </c>
      <c r="D148" s="59">
        <v>6050107</v>
      </c>
      <c r="E148" s="63">
        <f t="shared" si="9"/>
        <v>186.57999999999998</v>
      </c>
      <c r="F148" s="62">
        <v>215.44</v>
      </c>
      <c r="G148" s="62"/>
      <c r="H148" s="62"/>
      <c r="I148" s="62">
        <v>60</v>
      </c>
      <c r="J148" s="62">
        <v>80</v>
      </c>
      <c r="K148" s="59" t="s">
        <v>385</v>
      </c>
      <c r="L148" s="59"/>
      <c r="M148" s="59"/>
      <c r="N148" s="59"/>
      <c r="O148" s="59"/>
      <c r="P148" s="59"/>
      <c r="Q148" s="59"/>
      <c r="R148" s="59"/>
      <c r="S148" s="59"/>
      <c r="T148" s="59"/>
      <c r="U148" s="59"/>
      <c r="V148" s="59"/>
    </row>
    <row r="149" spans="1:22" ht="11.1" customHeight="1" x14ac:dyDescent="0.2">
      <c r="A149" s="59" t="s">
        <v>265</v>
      </c>
      <c r="B149" s="68" t="s">
        <v>142</v>
      </c>
      <c r="C149" s="59">
        <v>397580</v>
      </c>
      <c r="D149" s="59">
        <v>6050107</v>
      </c>
      <c r="E149" s="63">
        <f t="shared" si="9"/>
        <v>215.44</v>
      </c>
      <c r="F149" s="62">
        <v>244.3</v>
      </c>
      <c r="G149" s="62"/>
      <c r="H149" s="62"/>
      <c r="I149" s="62">
        <v>80</v>
      </c>
      <c r="J149" s="62">
        <v>100</v>
      </c>
      <c r="K149" s="59" t="s">
        <v>385</v>
      </c>
      <c r="L149" s="59"/>
      <c r="M149" s="59"/>
      <c r="N149" s="59"/>
      <c r="O149" s="59"/>
      <c r="P149" s="59"/>
      <c r="Q149" s="59"/>
      <c r="R149" s="59"/>
      <c r="S149" s="59"/>
      <c r="T149" s="59"/>
      <c r="U149" s="59"/>
      <c r="V149" s="59"/>
    </row>
    <row r="150" spans="1:22" ht="11.1" customHeight="1" x14ac:dyDescent="0.2">
      <c r="A150" s="59" t="s">
        <v>265</v>
      </c>
      <c r="B150" s="68" t="s">
        <v>137</v>
      </c>
      <c r="C150" s="59">
        <v>397580</v>
      </c>
      <c r="D150" s="59">
        <v>6050107</v>
      </c>
      <c r="E150" s="63">
        <f t="shared" si="9"/>
        <v>244.3</v>
      </c>
      <c r="F150" s="62">
        <v>273.16000000000003</v>
      </c>
      <c r="G150" s="62"/>
      <c r="H150" s="62"/>
      <c r="I150" s="62">
        <v>100</v>
      </c>
      <c r="J150" s="62">
        <v>120</v>
      </c>
      <c r="K150" s="59" t="s">
        <v>385</v>
      </c>
      <c r="L150" s="59"/>
      <c r="M150" s="59"/>
      <c r="N150" s="59"/>
      <c r="O150" s="59"/>
      <c r="P150" s="59"/>
      <c r="Q150" s="59"/>
      <c r="R150" s="59"/>
      <c r="S150" s="59"/>
      <c r="T150" s="59"/>
      <c r="U150" s="59"/>
      <c r="V150" s="59"/>
    </row>
    <row r="151" spans="1:22" ht="11.1" customHeight="1" x14ac:dyDescent="0.2">
      <c r="A151" s="59" t="s">
        <v>265</v>
      </c>
      <c r="B151" s="68" t="s">
        <v>143</v>
      </c>
      <c r="C151" s="59">
        <v>397580</v>
      </c>
      <c r="D151" s="59">
        <v>6050107</v>
      </c>
      <c r="E151" s="63">
        <f t="shared" si="9"/>
        <v>273.15999999999997</v>
      </c>
      <c r="F151" s="62">
        <v>302.02</v>
      </c>
      <c r="G151" s="62"/>
      <c r="H151" s="62"/>
      <c r="I151" s="62">
        <v>120</v>
      </c>
      <c r="J151" s="62">
        <v>140</v>
      </c>
      <c r="K151" s="59" t="s">
        <v>385</v>
      </c>
      <c r="L151" s="59"/>
      <c r="M151" s="59"/>
      <c r="N151" s="59"/>
      <c r="O151" s="59"/>
      <c r="P151" s="59"/>
      <c r="Q151" s="59"/>
      <c r="R151" s="59"/>
      <c r="S151" s="59"/>
      <c r="T151" s="59"/>
      <c r="U151" s="59"/>
      <c r="V151" s="59"/>
    </row>
    <row r="152" spans="1:22" ht="11.1" customHeight="1" x14ac:dyDescent="0.2">
      <c r="A152" s="59" t="s">
        <v>265</v>
      </c>
      <c r="B152" s="68" t="s">
        <v>144</v>
      </c>
      <c r="C152" s="59">
        <v>397580</v>
      </c>
      <c r="D152" s="59">
        <v>6050107</v>
      </c>
      <c r="E152" s="63">
        <f t="shared" si="9"/>
        <v>302.02</v>
      </c>
      <c r="F152" s="62">
        <v>330.88</v>
      </c>
      <c r="G152" s="62"/>
      <c r="H152" s="62"/>
      <c r="I152" s="62">
        <v>140</v>
      </c>
      <c r="J152" s="62">
        <v>160</v>
      </c>
      <c r="K152" s="59" t="s">
        <v>385</v>
      </c>
      <c r="L152" s="59"/>
      <c r="M152" s="59"/>
      <c r="N152" s="59"/>
      <c r="O152" s="59"/>
      <c r="P152" s="59"/>
      <c r="Q152" s="59"/>
      <c r="R152" s="59"/>
      <c r="S152" s="59"/>
      <c r="T152" s="59"/>
      <c r="U152" s="59"/>
      <c r="V152" s="59"/>
    </row>
    <row r="153" spans="1:22" ht="11.1" customHeight="1" x14ac:dyDescent="0.2">
      <c r="A153" s="59" t="s">
        <v>265</v>
      </c>
      <c r="B153" s="68" t="s">
        <v>146</v>
      </c>
      <c r="C153" s="59">
        <v>397580</v>
      </c>
      <c r="D153" s="59">
        <v>6050107</v>
      </c>
      <c r="E153" s="63">
        <f t="shared" si="9"/>
        <v>330.88</v>
      </c>
      <c r="F153" s="62">
        <v>359.74</v>
      </c>
      <c r="G153" s="62"/>
      <c r="H153" s="62"/>
      <c r="I153" s="62">
        <v>160</v>
      </c>
      <c r="J153" s="62">
        <v>180</v>
      </c>
      <c r="K153" s="59" t="s">
        <v>389</v>
      </c>
      <c r="L153" s="59"/>
      <c r="M153" s="59"/>
      <c r="N153" s="59"/>
      <c r="O153" s="59"/>
      <c r="P153" s="59"/>
      <c r="Q153" s="59"/>
      <c r="R153" s="59"/>
      <c r="S153" s="59"/>
      <c r="T153" s="59"/>
      <c r="U153" s="59"/>
      <c r="V153" s="59"/>
    </row>
    <row r="154" spans="1:22" ht="11.1" customHeight="1" x14ac:dyDescent="0.2">
      <c r="A154" s="59" t="s">
        <v>265</v>
      </c>
      <c r="B154" s="68" t="s">
        <v>213</v>
      </c>
      <c r="C154" s="59">
        <v>397580</v>
      </c>
      <c r="D154" s="59">
        <v>6050107</v>
      </c>
      <c r="E154" s="63">
        <f t="shared" si="9"/>
        <v>359.74</v>
      </c>
      <c r="F154" s="62" t="s">
        <v>219</v>
      </c>
      <c r="G154" s="62"/>
      <c r="H154" s="62">
        <v>367</v>
      </c>
      <c r="I154" s="62">
        <v>180</v>
      </c>
      <c r="J154" s="62">
        <v>185</v>
      </c>
      <c r="K154" s="59" t="s">
        <v>390</v>
      </c>
      <c r="L154" s="59"/>
      <c r="M154" s="59"/>
      <c r="N154" s="59"/>
      <c r="O154" s="59"/>
      <c r="P154" s="59"/>
      <c r="Q154" s="59"/>
      <c r="R154" s="59"/>
      <c r="S154" s="59"/>
      <c r="T154" s="59"/>
      <c r="U154" s="59"/>
      <c r="V154" s="59"/>
    </row>
    <row r="155" spans="1:22" ht="11.1" customHeight="1" x14ac:dyDescent="0.2">
      <c r="A155" s="58" t="s">
        <v>265</v>
      </c>
      <c r="B155" s="74" t="s">
        <v>152</v>
      </c>
      <c r="C155" s="59">
        <v>397580</v>
      </c>
      <c r="D155" s="59">
        <v>6050107</v>
      </c>
      <c r="E155" s="63" t="s">
        <v>219</v>
      </c>
      <c r="F155" s="64" t="s">
        <v>222</v>
      </c>
      <c r="G155" s="64"/>
      <c r="H155" s="64" t="s">
        <v>222</v>
      </c>
      <c r="I155" s="64" t="s">
        <v>154</v>
      </c>
      <c r="J155" s="64" t="s">
        <v>257</v>
      </c>
      <c r="K155" s="58" t="s">
        <v>397</v>
      </c>
      <c r="L155" s="58"/>
      <c r="M155" s="58"/>
      <c r="N155" s="58"/>
      <c r="O155" s="58"/>
      <c r="P155" s="59"/>
      <c r="Q155" s="59"/>
      <c r="R155" s="59"/>
      <c r="S155" s="59"/>
      <c r="T155" s="59"/>
      <c r="U155" s="59"/>
      <c r="V155" s="59"/>
    </row>
    <row r="156" spans="1:22" ht="11.1" customHeight="1" x14ac:dyDescent="0.2">
      <c r="A156" s="58" t="s">
        <v>265</v>
      </c>
      <c r="B156" s="74" t="s">
        <v>157</v>
      </c>
      <c r="C156" s="59">
        <v>397580</v>
      </c>
      <c r="D156" s="59">
        <v>6050107</v>
      </c>
      <c r="E156" s="63" t="s">
        <v>222</v>
      </c>
      <c r="F156" s="64" t="s">
        <v>266</v>
      </c>
      <c r="G156" s="64"/>
      <c r="H156" s="64" t="s">
        <v>266</v>
      </c>
      <c r="I156" s="64" t="s">
        <v>257</v>
      </c>
      <c r="J156" s="64" t="s">
        <v>267</v>
      </c>
      <c r="K156" s="58" t="s">
        <v>163</v>
      </c>
      <c r="L156" s="58"/>
      <c r="M156" s="58"/>
      <c r="N156" s="58"/>
      <c r="O156" s="58"/>
      <c r="P156" s="59"/>
      <c r="Q156" s="59"/>
      <c r="R156" s="59"/>
      <c r="S156" s="59"/>
      <c r="T156" s="59"/>
      <c r="U156" s="59"/>
      <c r="V156" s="59"/>
    </row>
    <row r="157" spans="1:22" ht="11.1" customHeight="1" x14ac:dyDescent="0.2">
      <c r="A157" s="58" t="s">
        <v>265</v>
      </c>
      <c r="B157" s="74" t="s">
        <v>160</v>
      </c>
      <c r="C157" s="59">
        <v>397580</v>
      </c>
      <c r="D157" s="59">
        <v>6050107</v>
      </c>
      <c r="E157" s="63" t="s">
        <v>266</v>
      </c>
      <c r="F157" s="64" t="s">
        <v>268</v>
      </c>
      <c r="G157" s="64"/>
      <c r="H157" s="64" t="s">
        <v>268</v>
      </c>
      <c r="I157" s="64" t="s">
        <v>267</v>
      </c>
      <c r="J157" s="64" t="s">
        <v>175</v>
      </c>
      <c r="K157" s="58" t="s">
        <v>163</v>
      </c>
      <c r="L157" s="58"/>
      <c r="M157" s="58"/>
      <c r="N157" s="58"/>
      <c r="O157" s="58"/>
      <c r="P157" s="59"/>
      <c r="Q157" s="59"/>
      <c r="R157" s="59"/>
      <c r="S157" s="59"/>
      <c r="T157" s="59"/>
      <c r="U157" s="59"/>
      <c r="V157" s="59"/>
    </row>
    <row r="158" spans="1:22" ht="11.1" customHeight="1" x14ac:dyDescent="0.2">
      <c r="A158" s="58" t="s">
        <v>265</v>
      </c>
      <c r="B158" s="74" t="s">
        <v>269</v>
      </c>
      <c r="C158" s="59">
        <v>397580</v>
      </c>
      <c r="D158" s="59">
        <v>6050107</v>
      </c>
      <c r="E158" s="63" t="s">
        <v>268</v>
      </c>
      <c r="F158" s="64" t="s">
        <v>270</v>
      </c>
      <c r="G158" s="64"/>
      <c r="H158" s="64" t="s">
        <v>270</v>
      </c>
      <c r="I158" s="64" t="s">
        <v>268</v>
      </c>
      <c r="J158" s="64" t="s">
        <v>270</v>
      </c>
      <c r="K158" s="58" t="s">
        <v>271</v>
      </c>
      <c r="L158" s="58"/>
      <c r="M158" s="58"/>
      <c r="N158" s="58"/>
      <c r="O158" s="58"/>
      <c r="P158" s="59"/>
      <c r="Q158" s="59"/>
      <c r="R158" s="59"/>
      <c r="S158" s="59"/>
      <c r="T158" s="59"/>
      <c r="U158" s="59"/>
      <c r="V158" s="59"/>
    </row>
    <row r="159" spans="1:22" ht="11.1" customHeight="1" x14ac:dyDescent="0.2">
      <c r="A159" s="58" t="s">
        <v>265</v>
      </c>
      <c r="B159" s="74" t="s">
        <v>272</v>
      </c>
      <c r="C159" s="59">
        <v>397580</v>
      </c>
      <c r="D159" s="59">
        <v>6050107</v>
      </c>
      <c r="E159" s="63" t="s">
        <v>268</v>
      </c>
      <c r="F159" s="64" t="s">
        <v>270</v>
      </c>
      <c r="G159" s="64"/>
      <c r="H159" s="64" t="s">
        <v>270</v>
      </c>
      <c r="I159" s="64" t="s">
        <v>268</v>
      </c>
      <c r="J159" s="64" t="s">
        <v>270</v>
      </c>
      <c r="K159" s="58" t="s">
        <v>163</v>
      </c>
      <c r="L159" s="58"/>
      <c r="M159" s="58"/>
      <c r="N159" s="58"/>
      <c r="O159" s="58"/>
      <c r="P159" s="59"/>
      <c r="Q159" s="59"/>
      <c r="R159" s="59"/>
      <c r="S159" s="59"/>
      <c r="T159" s="59"/>
      <c r="U159" s="59"/>
      <c r="V159" s="59"/>
    </row>
    <row r="160" spans="1:22" ht="11.1" customHeight="1" x14ac:dyDescent="0.2">
      <c r="A160" s="59" t="s">
        <v>273</v>
      </c>
      <c r="B160" s="68" t="s">
        <v>138</v>
      </c>
      <c r="C160" s="59">
        <v>398102</v>
      </c>
      <c r="D160" s="59">
        <v>6049870</v>
      </c>
      <c r="E160" s="63">
        <v>305</v>
      </c>
      <c r="F160" s="62">
        <v>325</v>
      </c>
      <c r="G160" s="62"/>
      <c r="H160" s="62">
        <v>325</v>
      </c>
      <c r="I160" s="62">
        <v>0</v>
      </c>
      <c r="J160" s="62">
        <v>20</v>
      </c>
      <c r="K160" s="59" t="s">
        <v>385</v>
      </c>
      <c r="L160" s="59"/>
      <c r="M160" s="59"/>
      <c r="N160" s="59"/>
      <c r="O160" s="59"/>
      <c r="P160" s="59"/>
      <c r="Q160" s="59"/>
      <c r="R160" s="59"/>
      <c r="S160" s="59"/>
      <c r="T160" s="59"/>
      <c r="U160" s="59"/>
      <c r="V160" s="59"/>
    </row>
    <row r="161" spans="1:22" ht="11.1" customHeight="1" x14ac:dyDescent="0.2">
      <c r="A161" s="59" t="s">
        <v>273</v>
      </c>
      <c r="B161" s="68" t="s">
        <v>139</v>
      </c>
      <c r="C161" s="59">
        <v>398102</v>
      </c>
      <c r="D161" s="59">
        <v>6049870</v>
      </c>
      <c r="E161" s="63">
        <v>325</v>
      </c>
      <c r="F161" s="62">
        <v>338</v>
      </c>
      <c r="G161" s="62"/>
      <c r="H161" s="62">
        <v>338</v>
      </c>
      <c r="I161" s="62">
        <v>20</v>
      </c>
      <c r="J161" s="62">
        <v>33</v>
      </c>
      <c r="K161" s="59" t="s">
        <v>274</v>
      </c>
      <c r="L161" s="59"/>
      <c r="M161" s="59"/>
      <c r="N161" s="59"/>
      <c r="O161" s="59"/>
      <c r="P161" s="59"/>
      <c r="Q161" s="59"/>
      <c r="R161" s="59"/>
      <c r="S161" s="59"/>
      <c r="T161" s="59"/>
      <c r="U161" s="59"/>
      <c r="V161" s="59"/>
    </row>
    <row r="162" spans="1:22" ht="11.1" customHeight="1" x14ac:dyDescent="0.2">
      <c r="A162" s="58" t="s">
        <v>273</v>
      </c>
      <c r="B162" s="74" t="s">
        <v>152</v>
      </c>
      <c r="C162" s="59">
        <v>398102</v>
      </c>
      <c r="D162" s="59">
        <v>6049870</v>
      </c>
      <c r="E162" s="63" t="s">
        <v>275</v>
      </c>
      <c r="F162" s="64" t="s">
        <v>276</v>
      </c>
      <c r="G162" s="64"/>
      <c r="H162" s="64" t="s">
        <v>276</v>
      </c>
      <c r="I162" s="64" t="s">
        <v>154</v>
      </c>
      <c r="J162" s="64" t="s">
        <v>170</v>
      </c>
      <c r="K162" s="58" t="s">
        <v>398</v>
      </c>
      <c r="L162" s="58"/>
      <c r="M162" s="58"/>
      <c r="N162" s="58" t="s">
        <v>277</v>
      </c>
      <c r="O162" s="58"/>
      <c r="P162" s="59"/>
      <c r="Q162" s="59"/>
      <c r="R162" s="59"/>
      <c r="S162" s="59"/>
      <c r="T162" s="59"/>
      <c r="U162" s="59"/>
      <c r="V162" s="59"/>
    </row>
    <row r="163" spans="1:22" ht="11.1" customHeight="1" x14ac:dyDescent="0.2">
      <c r="A163" s="58" t="s">
        <v>273</v>
      </c>
      <c r="B163" s="74" t="s">
        <v>157</v>
      </c>
      <c r="C163" s="59">
        <v>398102</v>
      </c>
      <c r="D163" s="59">
        <v>6049870</v>
      </c>
      <c r="E163" s="63" t="s">
        <v>276</v>
      </c>
      <c r="F163" s="64" t="s">
        <v>278</v>
      </c>
      <c r="G163" s="64"/>
      <c r="H163" s="64" t="s">
        <v>278</v>
      </c>
      <c r="I163" s="64" t="s">
        <v>170</v>
      </c>
      <c r="J163" s="64" t="s">
        <v>172</v>
      </c>
      <c r="K163" s="58" t="s">
        <v>321</v>
      </c>
      <c r="L163" s="58"/>
      <c r="M163" s="58"/>
      <c r="N163" s="58"/>
      <c r="O163" s="58"/>
      <c r="P163" s="59"/>
      <c r="Q163" s="59"/>
      <c r="R163" s="59"/>
      <c r="S163" s="59"/>
      <c r="T163" s="59"/>
      <c r="U163" s="59"/>
      <c r="V163" s="59"/>
    </row>
    <row r="164" spans="1:22" ht="11.1" customHeight="1" x14ac:dyDescent="0.2">
      <c r="A164" s="58" t="s">
        <v>273</v>
      </c>
      <c r="B164" s="74" t="s">
        <v>160</v>
      </c>
      <c r="C164" s="59">
        <v>398102</v>
      </c>
      <c r="D164" s="59">
        <v>6049870</v>
      </c>
      <c r="E164" s="63" t="s">
        <v>278</v>
      </c>
      <c r="F164" s="64" t="s">
        <v>279</v>
      </c>
      <c r="G164" s="64"/>
      <c r="H164" s="64" t="s">
        <v>279</v>
      </c>
      <c r="I164" s="64" t="s">
        <v>172</v>
      </c>
      <c r="J164" s="64" t="s">
        <v>280</v>
      </c>
      <c r="K164" s="58" t="s">
        <v>321</v>
      </c>
      <c r="L164" s="58"/>
      <c r="M164" s="58"/>
      <c r="N164" s="58"/>
      <c r="O164" s="58"/>
      <c r="P164" s="59"/>
      <c r="Q164" s="59"/>
      <c r="R164" s="59"/>
      <c r="S164" s="59"/>
      <c r="T164" s="59"/>
      <c r="U164" s="59"/>
      <c r="V164" s="59"/>
    </row>
    <row r="165" spans="1:22" ht="11.1" customHeight="1" x14ac:dyDescent="0.2">
      <c r="A165" s="58" t="s">
        <v>273</v>
      </c>
      <c r="B165" s="74" t="s">
        <v>164</v>
      </c>
      <c r="C165" s="59">
        <v>398102</v>
      </c>
      <c r="D165" s="59">
        <v>6049870</v>
      </c>
      <c r="E165" s="63" t="s">
        <v>279</v>
      </c>
      <c r="F165" s="64" t="s">
        <v>281</v>
      </c>
      <c r="G165" s="64"/>
      <c r="H165" s="64" t="s">
        <v>281</v>
      </c>
      <c r="I165" s="64" t="s">
        <v>280</v>
      </c>
      <c r="J165" s="64" t="s">
        <v>282</v>
      </c>
      <c r="K165" s="58" t="s">
        <v>321</v>
      </c>
      <c r="L165" s="58"/>
      <c r="M165" s="58"/>
      <c r="N165" s="58"/>
      <c r="O165" s="58"/>
      <c r="P165" s="59"/>
      <c r="Q165" s="59"/>
      <c r="R165" s="59"/>
      <c r="S165" s="59"/>
      <c r="T165" s="59"/>
      <c r="U165" s="59"/>
      <c r="V165" s="59"/>
    </row>
    <row r="166" spans="1:22" ht="11.1" customHeight="1" x14ac:dyDescent="0.2">
      <c r="A166" s="58" t="s">
        <v>273</v>
      </c>
      <c r="B166" s="74" t="s">
        <v>179</v>
      </c>
      <c r="C166" s="59">
        <v>398102</v>
      </c>
      <c r="D166" s="59">
        <v>6049870</v>
      </c>
      <c r="E166" s="63" t="s">
        <v>281</v>
      </c>
      <c r="F166" s="62">
        <v>393</v>
      </c>
      <c r="G166" s="64"/>
      <c r="H166" s="62">
        <v>393</v>
      </c>
      <c r="I166" s="64" t="s">
        <v>282</v>
      </c>
      <c r="J166" s="64" t="s">
        <v>283</v>
      </c>
      <c r="K166" s="58" t="s">
        <v>406</v>
      </c>
      <c r="L166" s="58"/>
      <c r="M166" s="58"/>
      <c r="N166" s="58"/>
      <c r="O166" s="58"/>
      <c r="P166" s="59"/>
      <c r="Q166" s="59"/>
      <c r="R166" s="59"/>
      <c r="S166" s="59"/>
      <c r="T166" s="59"/>
      <c r="U166" s="59"/>
      <c r="V166" s="59"/>
    </row>
    <row r="167" spans="1:22" ht="11.1" customHeight="1" x14ac:dyDescent="0.2">
      <c r="A167" s="59" t="s">
        <v>273</v>
      </c>
      <c r="B167" s="68" t="s">
        <v>183</v>
      </c>
      <c r="C167" s="59">
        <v>398102</v>
      </c>
      <c r="D167" s="59">
        <v>6049870</v>
      </c>
      <c r="E167" s="63">
        <v>393</v>
      </c>
      <c r="F167" s="64" t="s">
        <v>188</v>
      </c>
      <c r="G167" s="62"/>
      <c r="H167" s="62">
        <v>416</v>
      </c>
      <c r="I167" s="64" t="s">
        <v>283</v>
      </c>
      <c r="J167" s="64" t="s">
        <v>284</v>
      </c>
      <c r="K167" s="58" t="s">
        <v>163</v>
      </c>
      <c r="L167" s="59"/>
      <c r="M167" s="59"/>
      <c r="N167" s="59"/>
      <c r="O167" s="59"/>
      <c r="P167" s="59"/>
      <c r="Q167" s="59"/>
      <c r="R167" s="59"/>
      <c r="S167" s="59"/>
      <c r="T167" s="59"/>
      <c r="U167" s="59"/>
      <c r="V167" s="59"/>
    </row>
    <row r="168" spans="1:22" ht="11.1" customHeight="1" x14ac:dyDescent="0.2">
      <c r="A168" s="58" t="s">
        <v>273</v>
      </c>
      <c r="B168" s="74" t="s">
        <v>187</v>
      </c>
      <c r="C168" s="59">
        <v>398102</v>
      </c>
      <c r="D168" s="59">
        <v>6049870</v>
      </c>
      <c r="E168" s="63" t="s">
        <v>188</v>
      </c>
      <c r="F168" s="64" t="s">
        <v>285</v>
      </c>
      <c r="G168" s="64"/>
      <c r="H168" s="64" t="s">
        <v>286</v>
      </c>
      <c r="I168" s="64" t="s">
        <v>188</v>
      </c>
      <c r="J168" s="64" t="s">
        <v>286</v>
      </c>
      <c r="K168" s="58" t="s">
        <v>287</v>
      </c>
      <c r="L168" s="58"/>
      <c r="M168" s="58"/>
      <c r="N168" s="58"/>
      <c r="O168" s="58"/>
      <c r="P168" s="59"/>
      <c r="Q168" s="59"/>
      <c r="R168" s="59"/>
      <c r="S168" s="59"/>
      <c r="T168" s="59"/>
      <c r="U168" s="59"/>
      <c r="V168" s="59"/>
    </row>
    <row r="169" spans="1:22" ht="11.1" customHeight="1" x14ac:dyDescent="0.2">
      <c r="A169" s="59" t="s">
        <v>288</v>
      </c>
      <c r="B169" s="68" t="s">
        <v>138</v>
      </c>
      <c r="C169" s="59">
        <v>398085</v>
      </c>
      <c r="D169" s="59">
        <v>6049847</v>
      </c>
      <c r="E169" s="63">
        <v>269</v>
      </c>
      <c r="F169" s="62">
        <v>288</v>
      </c>
      <c r="G169" s="62"/>
      <c r="H169" s="62"/>
      <c r="I169" s="62">
        <v>0</v>
      </c>
      <c r="J169" s="62">
        <v>19</v>
      </c>
      <c r="K169" s="59" t="s">
        <v>402</v>
      </c>
      <c r="L169" s="59"/>
      <c r="M169" s="59"/>
      <c r="N169" s="59"/>
      <c r="O169" s="59"/>
      <c r="P169" s="59"/>
      <c r="Q169" s="59"/>
      <c r="R169" s="59"/>
      <c r="S169" s="59"/>
      <c r="T169" s="59"/>
      <c r="U169" s="59"/>
      <c r="V169" s="59"/>
    </row>
    <row r="170" spans="1:22" ht="11.1" customHeight="1" x14ac:dyDescent="0.2">
      <c r="A170" s="59" t="s">
        <v>288</v>
      </c>
      <c r="B170" s="68" t="s">
        <v>139</v>
      </c>
      <c r="C170" s="59">
        <v>398085</v>
      </c>
      <c r="D170" s="59">
        <v>6049847</v>
      </c>
      <c r="E170" s="63">
        <v>288</v>
      </c>
      <c r="F170" s="64" t="s">
        <v>289</v>
      </c>
      <c r="G170" s="62"/>
      <c r="H170" s="62"/>
      <c r="I170" s="62">
        <v>19</v>
      </c>
      <c r="J170" s="62">
        <v>25</v>
      </c>
      <c r="K170" s="59" t="s">
        <v>402</v>
      </c>
      <c r="L170" s="59"/>
      <c r="M170" s="59"/>
      <c r="N170" s="59"/>
      <c r="O170" s="59"/>
      <c r="P170" s="59"/>
      <c r="Q170" s="59"/>
      <c r="R170" s="59"/>
      <c r="S170" s="59"/>
      <c r="T170" s="59"/>
      <c r="U170" s="59"/>
      <c r="V170" s="59"/>
    </row>
    <row r="171" spans="1:22" ht="11.1" customHeight="1" x14ac:dyDescent="0.2">
      <c r="A171" s="58" t="s">
        <v>288</v>
      </c>
      <c r="B171" s="74" t="s">
        <v>152</v>
      </c>
      <c r="C171" s="59">
        <v>398085</v>
      </c>
      <c r="D171" s="59">
        <v>6049847</v>
      </c>
      <c r="E171" s="63" t="s">
        <v>289</v>
      </c>
      <c r="F171" s="64" t="s">
        <v>148</v>
      </c>
      <c r="G171" s="64"/>
      <c r="H171" s="64" t="s">
        <v>148</v>
      </c>
      <c r="I171" s="64" t="s">
        <v>154</v>
      </c>
      <c r="J171" s="64" t="s">
        <v>290</v>
      </c>
      <c r="K171" s="58" t="s">
        <v>399</v>
      </c>
      <c r="L171" s="58"/>
      <c r="M171" s="58"/>
      <c r="N171" s="58"/>
      <c r="O171" s="58"/>
      <c r="P171" s="59"/>
      <c r="Q171" s="59"/>
      <c r="R171" s="59"/>
      <c r="S171" s="59"/>
      <c r="T171" s="59"/>
      <c r="U171" s="59"/>
      <c r="V171" s="59"/>
    </row>
    <row r="172" spans="1:22" ht="11.1" customHeight="1" x14ac:dyDescent="0.2">
      <c r="A172" s="58" t="s">
        <v>288</v>
      </c>
      <c r="B172" s="74" t="s">
        <v>157</v>
      </c>
      <c r="C172" s="59">
        <v>398085</v>
      </c>
      <c r="D172" s="59">
        <v>6049847</v>
      </c>
      <c r="E172" s="63" t="s">
        <v>148</v>
      </c>
      <c r="F172" s="64" t="s">
        <v>291</v>
      </c>
      <c r="G172" s="64"/>
      <c r="H172" s="64" t="s">
        <v>291</v>
      </c>
      <c r="I172" s="64" t="s">
        <v>290</v>
      </c>
      <c r="J172" s="64" t="s">
        <v>172</v>
      </c>
      <c r="K172" s="58" t="s">
        <v>292</v>
      </c>
      <c r="L172" s="58"/>
      <c r="M172" s="58"/>
      <c r="N172" s="58" t="s">
        <v>423</v>
      </c>
      <c r="O172" s="58"/>
      <c r="P172" s="59"/>
      <c r="Q172" s="59"/>
      <c r="R172" s="59"/>
      <c r="S172" s="59"/>
      <c r="T172" s="59"/>
      <c r="U172" s="59"/>
      <c r="V172" s="59"/>
    </row>
    <row r="173" spans="1:22" ht="11.1" customHeight="1" x14ac:dyDescent="0.2">
      <c r="A173" s="58" t="s">
        <v>288</v>
      </c>
      <c r="B173" s="74" t="s">
        <v>160</v>
      </c>
      <c r="C173" s="59">
        <v>398085</v>
      </c>
      <c r="D173" s="59">
        <v>6049847</v>
      </c>
      <c r="E173" s="63" t="s">
        <v>291</v>
      </c>
      <c r="F173" s="64" t="s">
        <v>293</v>
      </c>
      <c r="G173" s="64"/>
      <c r="H173" s="64" t="s">
        <v>293</v>
      </c>
      <c r="I173" s="64" t="s">
        <v>172</v>
      </c>
      <c r="J173" s="64" t="s">
        <v>280</v>
      </c>
      <c r="K173" s="58" t="s">
        <v>292</v>
      </c>
      <c r="L173" s="58"/>
      <c r="M173" s="58"/>
      <c r="N173" s="58"/>
      <c r="O173" s="58"/>
      <c r="P173" s="59"/>
      <c r="Q173" s="59"/>
      <c r="R173" s="59"/>
      <c r="S173" s="59"/>
      <c r="T173" s="59"/>
      <c r="U173" s="59"/>
      <c r="V173" s="59"/>
    </row>
    <row r="174" spans="1:22" ht="11.1" customHeight="1" x14ac:dyDescent="0.2">
      <c r="A174" s="58" t="s">
        <v>288</v>
      </c>
      <c r="B174" s="74" t="s">
        <v>164</v>
      </c>
      <c r="C174" s="59">
        <v>398085</v>
      </c>
      <c r="D174" s="59">
        <v>6049847</v>
      </c>
      <c r="E174" s="63" t="s">
        <v>293</v>
      </c>
      <c r="F174" s="64" t="s">
        <v>294</v>
      </c>
      <c r="G174" s="64"/>
      <c r="H174" s="64" t="s">
        <v>294</v>
      </c>
      <c r="I174" s="64" t="s">
        <v>280</v>
      </c>
      <c r="J174" s="64" t="s">
        <v>282</v>
      </c>
      <c r="K174" s="58" t="s">
        <v>295</v>
      </c>
      <c r="L174" s="58"/>
      <c r="M174" s="58"/>
      <c r="N174" s="58"/>
      <c r="O174" s="58"/>
      <c r="P174" s="59"/>
      <c r="Q174" s="59"/>
      <c r="R174" s="59"/>
      <c r="S174" s="59"/>
      <c r="T174" s="59"/>
      <c r="U174" s="59"/>
      <c r="V174" s="59"/>
    </row>
    <row r="175" spans="1:22" ht="11.1" customHeight="1" x14ac:dyDescent="0.2">
      <c r="A175" s="58" t="s">
        <v>288</v>
      </c>
      <c r="B175" s="74" t="s">
        <v>179</v>
      </c>
      <c r="C175" s="59">
        <v>398085</v>
      </c>
      <c r="D175" s="59">
        <v>6049847</v>
      </c>
      <c r="E175" s="63" t="s">
        <v>294</v>
      </c>
      <c r="F175" s="64" t="s">
        <v>263</v>
      </c>
      <c r="G175" s="64"/>
      <c r="H175" s="64" t="s">
        <v>263</v>
      </c>
      <c r="I175" s="64" t="s">
        <v>282</v>
      </c>
      <c r="J175" s="64" t="s">
        <v>296</v>
      </c>
      <c r="K175" s="58" t="s">
        <v>295</v>
      </c>
      <c r="L175" s="58"/>
      <c r="M175" s="58"/>
      <c r="N175" s="58"/>
      <c r="O175" s="58"/>
      <c r="P175" s="59"/>
      <c r="Q175" s="59"/>
      <c r="R175" s="59"/>
      <c r="S175" s="59"/>
      <c r="T175" s="59"/>
      <c r="U175" s="59"/>
      <c r="V175" s="59"/>
    </row>
    <row r="176" spans="1:22" ht="11.1" customHeight="1" x14ac:dyDescent="0.2">
      <c r="A176" s="58" t="s">
        <v>288</v>
      </c>
      <c r="B176" s="74" t="s">
        <v>183</v>
      </c>
      <c r="C176" s="59">
        <v>398085</v>
      </c>
      <c r="D176" s="59">
        <v>6049847</v>
      </c>
      <c r="E176" s="63" t="s">
        <v>263</v>
      </c>
      <c r="F176" s="64" t="s">
        <v>221</v>
      </c>
      <c r="G176" s="64"/>
      <c r="H176" s="64" t="s">
        <v>221</v>
      </c>
      <c r="I176" s="64" t="s">
        <v>263</v>
      </c>
      <c r="J176" s="64" t="s">
        <v>221</v>
      </c>
      <c r="K176" s="58" t="s">
        <v>297</v>
      </c>
      <c r="L176" s="58"/>
      <c r="M176" s="58"/>
      <c r="N176" s="58"/>
      <c r="O176" s="58"/>
      <c r="P176" s="59"/>
      <c r="Q176" s="59"/>
      <c r="R176" s="59"/>
      <c r="S176" s="59"/>
      <c r="T176" s="59"/>
      <c r="U176" s="59"/>
      <c r="V176" s="59"/>
    </row>
    <row r="177" spans="1:22" ht="11.1" customHeight="1" x14ac:dyDescent="0.2">
      <c r="A177" s="59" t="s">
        <v>298</v>
      </c>
      <c r="B177" s="68" t="s">
        <v>299</v>
      </c>
      <c r="C177" s="59">
        <v>398085</v>
      </c>
      <c r="D177" s="59">
        <v>6049847</v>
      </c>
      <c r="E177" s="63">
        <v>242</v>
      </c>
      <c r="F177" s="62">
        <v>252</v>
      </c>
      <c r="G177" s="62"/>
      <c r="H177" s="62"/>
      <c r="I177" s="62">
        <v>0</v>
      </c>
      <c r="J177" s="62">
        <v>10</v>
      </c>
      <c r="K177" s="59" t="s">
        <v>300</v>
      </c>
      <c r="L177" s="59"/>
      <c r="M177" s="59"/>
      <c r="N177" s="59"/>
      <c r="O177" s="59"/>
      <c r="P177" s="59"/>
      <c r="Q177" s="59"/>
      <c r="R177" s="59"/>
      <c r="S177" s="59"/>
      <c r="T177" s="59"/>
      <c r="U177" s="59"/>
      <c r="V177" s="59"/>
    </row>
    <row r="178" spans="1:22" ht="11.1" customHeight="1" x14ac:dyDescent="0.2">
      <c r="A178" s="59" t="s">
        <v>298</v>
      </c>
      <c r="B178" s="68" t="s">
        <v>138</v>
      </c>
      <c r="C178" s="59">
        <v>398085</v>
      </c>
      <c r="D178" s="59">
        <v>6049847</v>
      </c>
      <c r="E178" s="63">
        <v>252</v>
      </c>
      <c r="F178" s="62">
        <v>272</v>
      </c>
      <c r="G178" s="62"/>
      <c r="H178" s="62"/>
      <c r="I178" s="62">
        <v>10</v>
      </c>
      <c r="J178" s="62">
        <v>30</v>
      </c>
      <c r="K178" s="59" t="s">
        <v>145</v>
      </c>
      <c r="L178" s="59"/>
      <c r="M178" s="59"/>
      <c r="N178" s="59"/>
      <c r="O178" s="59"/>
      <c r="P178" s="59"/>
      <c r="Q178" s="59"/>
      <c r="R178" s="59"/>
      <c r="S178" s="59"/>
      <c r="T178" s="59"/>
      <c r="U178" s="59"/>
      <c r="V178" s="59"/>
    </row>
    <row r="179" spans="1:22" ht="11.1" customHeight="1" x14ac:dyDescent="0.2">
      <c r="A179" s="59" t="s">
        <v>298</v>
      </c>
      <c r="B179" s="68" t="s">
        <v>139</v>
      </c>
      <c r="C179" s="59">
        <v>398085</v>
      </c>
      <c r="D179" s="59">
        <v>6049847</v>
      </c>
      <c r="E179" s="63">
        <v>272</v>
      </c>
      <c r="F179" s="62">
        <v>287</v>
      </c>
      <c r="G179" s="62"/>
      <c r="H179" s="62"/>
      <c r="I179" s="62">
        <v>30</v>
      </c>
      <c r="J179" s="62">
        <v>45</v>
      </c>
      <c r="K179" s="59" t="s">
        <v>145</v>
      </c>
      <c r="L179" s="59"/>
      <c r="M179" s="59"/>
      <c r="N179" s="59"/>
      <c r="O179" s="59"/>
      <c r="P179" s="59"/>
      <c r="Q179" s="59"/>
      <c r="R179" s="59"/>
      <c r="S179" s="59"/>
      <c r="T179" s="59"/>
      <c r="U179" s="59"/>
      <c r="V179" s="59"/>
    </row>
    <row r="180" spans="1:22" ht="11.1" customHeight="1" x14ac:dyDescent="0.2">
      <c r="A180" s="59" t="s">
        <v>298</v>
      </c>
      <c r="B180" s="68" t="s">
        <v>140</v>
      </c>
      <c r="C180" s="59">
        <v>398085</v>
      </c>
      <c r="D180" s="59">
        <v>6049847</v>
      </c>
      <c r="E180" s="63">
        <v>287</v>
      </c>
      <c r="F180" s="64" t="s">
        <v>289</v>
      </c>
      <c r="G180" s="62"/>
      <c r="H180" s="62"/>
      <c r="I180" s="62">
        <v>45</v>
      </c>
      <c r="J180" s="62">
        <v>52</v>
      </c>
      <c r="K180" s="59" t="s">
        <v>402</v>
      </c>
      <c r="L180" s="59"/>
      <c r="M180" s="59" t="s">
        <v>301</v>
      </c>
      <c r="N180" s="59"/>
      <c r="O180" s="59"/>
      <c r="P180" s="59"/>
      <c r="Q180" s="59"/>
      <c r="R180" s="59"/>
      <c r="S180" s="59"/>
      <c r="T180" s="59"/>
      <c r="U180" s="59"/>
      <c r="V180" s="59"/>
    </row>
    <row r="181" spans="1:22" ht="11.1" customHeight="1" x14ac:dyDescent="0.2">
      <c r="A181" s="58" t="s">
        <v>298</v>
      </c>
      <c r="B181" s="74" t="s">
        <v>152</v>
      </c>
      <c r="C181" s="59">
        <v>398085</v>
      </c>
      <c r="D181" s="59">
        <v>6049847</v>
      </c>
      <c r="E181" s="63" t="s">
        <v>289</v>
      </c>
      <c r="F181" s="64" t="s">
        <v>302</v>
      </c>
      <c r="G181" s="64"/>
      <c r="H181" s="64" t="s">
        <v>303</v>
      </c>
      <c r="I181" s="64" t="s">
        <v>154</v>
      </c>
      <c r="J181" s="64" t="s">
        <v>155</v>
      </c>
      <c r="K181" s="58" t="s">
        <v>391</v>
      </c>
      <c r="L181" s="58"/>
      <c r="M181" s="58"/>
      <c r="N181" s="58"/>
      <c r="O181" s="58"/>
      <c r="P181" s="59"/>
      <c r="Q181" s="59"/>
      <c r="R181" s="59"/>
      <c r="S181" s="59"/>
      <c r="T181" s="59"/>
      <c r="U181" s="59"/>
      <c r="V181" s="59"/>
    </row>
    <row r="182" spans="1:22" ht="11.1" customHeight="1" x14ac:dyDescent="0.2">
      <c r="A182" s="58" t="s">
        <v>298</v>
      </c>
      <c r="B182" s="74" t="s">
        <v>157</v>
      </c>
      <c r="C182" s="59">
        <v>398085</v>
      </c>
      <c r="D182" s="59">
        <v>6049847</v>
      </c>
      <c r="E182" s="63" t="s">
        <v>302</v>
      </c>
      <c r="F182" s="64" t="s">
        <v>304</v>
      </c>
      <c r="G182" s="64"/>
      <c r="H182" s="64"/>
      <c r="I182" s="64" t="s">
        <v>155</v>
      </c>
      <c r="J182" s="64" t="s">
        <v>267</v>
      </c>
      <c r="K182" s="58" t="s">
        <v>412</v>
      </c>
      <c r="L182" s="58"/>
      <c r="M182" s="58"/>
      <c r="N182" s="58"/>
      <c r="O182" s="58"/>
      <c r="P182" s="59"/>
      <c r="Q182" s="59"/>
      <c r="R182" s="59"/>
      <c r="S182" s="59"/>
      <c r="T182" s="59"/>
      <c r="U182" s="59"/>
      <c r="V182" s="59"/>
    </row>
    <row r="183" spans="1:22" ht="11.1" customHeight="1" x14ac:dyDescent="0.2">
      <c r="A183" s="58" t="s">
        <v>298</v>
      </c>
      <c r="B183" s="74" t="s">
        <v>160</v>
      </c>
      <c r="C183" s="59">
        <v>398085</v>
      </c>
      <c r="D183" s="59">
        <v>6049847</v>
      </c>
      <c r="E183" s="63" t="s">
        <v>304</v>
      </c>
      <c r="F183" s="64" t="s">
        <v>305</v>
      </c>
      <c r="G183" s="64"/>
      <c r="H183" s="64"/>
      <c r="I183" s="64" t="s">
        <v>267</v>
      </c>
      <c r="J183" s="64" t="s">
        <v>306</v>
      </c>
      <c r="K183" s="58" t="s">
        <v>412</v>
      </c>
      <c r="L183" s="58"/>
      <c r="M183" s="58"/>
      <c r="N183" s="58"/>
      <c r="O183" s="58"/>
      <c r="P183" s="59"/>
      <c r="Q183" s="59"/>
      <c r="R183" s="59"/>
      <c r="S183" s="59"/>
      <c r="T183" s="59"/>
      <c r="U183" s="59"/>
      <c r="V183" s="59"/>
    </row>
    <row r="184" spans="1:22" ht="11.1" customHeight="1" x14ac:dyDescent="0.2">
      <c r="A184" s="59" t="s">
        <v>307</v>
      </c>
      <c r="B184" s="68" t="s">
        <v>138</v>
      </c>
      <c r="C184" s="59">
        <v>398116</v>
      </c>
      <c r="D184" s="59">
        <v>6049898</v>
      </c>
      <c r="E184" s="63">
        <v>310</v>
      </c>
      <c r="F184" s="62" t="s">
        <v>308</v>
      </c>
      <c r="G184" s="62"/>
      <c r="H184" s="64" t="s">
        <v>308</v>
      </c>
      <c r="I184" s="62">
        <v>0</v>
      </c>
      <c r="J184" s="62">
        <v>15</v>
      </c>
      <c r="K184" s="59" t="s">
        <v>424</v>
      </c>
      <c r="L184" s="59"/>
      <c r="M184" s="59"/>
      <c r="N184" s="59"/>
      <c r="O184" s="59"/>
      <c r="P184" s="59"/>
      <c r="Q184" s="59"/>
      <c r="R184" s="59"/>
      <c r="S184" s="59"/>
      <c r="T184" s="59"/>
      <c r="U184" s="59"/>
      <c r="V184" s="59"/>
    </row>
    <row r="185" spans="1:22" ht="11.1" customHeight="1" x14ac:dyDescent="0.2">
      <c r="A185" s="58" t="s">
        <v>307</v>
      </c>
      <c r="B185" s="74" t="s">
        <v>152</v>
      </c>
      <c r="C185" s="59">
        <v>398116</v>
      </c>
      <c r="D185" s="59">
        <v>6049898</v>
      </c>
      <c r="E185" s="63" t="s">
        <v>308</v>
      </c>
      <c r="F185" s="64" t="s">
        <v>309</v>
      </c>
      <c r="G185" s="64"/>
      <c r="H185" s="64" t="s">
        <v>309</v>
      </c>
      <c r="I185" s="64" t="s">
        <v>154</v>
      </c>
      <c r="J185" s="64" t="s">
        <v>155</v>
      </c>
      <c r="K185" s="58" t="s">
        <v>407</v>
      </c>
      <c r="L185" s="58"/>
      <c r="M185" s="58"/>
      <c r="N185" s="58"/>
      <c r="O185" s="58"/>
      <c r="P185" s="59"/>
      <c r="Q185" s="59"/>
      <c r="R185" s="59"/>
      <c r="S185" s="59"/>
      <c r="T185" s="59"/>
      <c r="U185" s="59"/>
      <c r="V185" s="59"/>
    </row>
    <row r="186" spans="1:22" ht="11.1" customHeight="1" x14ac:dyDescent="0.2">
      <c r="A186" s="58" t="s">
        <v>307</v>
      </c>
      <c r="B186" s="74" t="s">
        <v>157</v>
      </c>
      <c r="C186" s="59">
        <v>398116</v>
      </c>
      <c r="D186" s="59">
        <v>6049898</v>
      </c>
      <c r="E186" s="63" t="s">
        <v>309</v>
      </c>
      <c r="F186" s="64" t="s">
        <v>224</v>
      </c>
      <c r="G186" s="64"/>
      <c r="H186" s="64" t="s">
        <v>224</v>
      </c>
      <c r="I186" s="64" t="s">
        <v>155</v>
      </c>
      <c r="J186" s="64" t="s">
        <v>172</v>
      </c>
      <c r="K186" s="58" t="s">
        <v>408</v>
      </c>
      <c r="L186" s="58"/>
      <c r="M186" s="58"/>
      <c r="N186" s="58"/>
      <c r="O186" s="58"/>
      <c r="P186" s="59"/>
      <c r="Q186" s="59"/>
      <c r="R186" s="59"/>
      <c r="S186" s="59"/>
      <c r="T186" s="59"/>
      <c r="U186" s="59"/>
      <c r="V186" s="59"/>
    </row>
    <row r="187" spans="1:22" ht="11.1" customHeight="1" x14ac:dyDescent="0.2">
      <c r="A187" s="58" t="s">
        <v>307</v>
      </c>
      <c r="B187" s="74" t="s">
        <v>160</v>
      </c>
      <c r="C187" s="59">
        <v>398116</v>
      </c>
      <c r="D187" s="59">
        <v>6049898</v>
      </c>
      <c r="E187" s="63" t="s">
        <v>224</v>
      </c>
      <c r="F187" s="64" t="s">
        <v>226</v>
      </c>
      <c r="G187" s="64"/>
      <c r="H187" s="64" t="s">
        <v>226</v>
      </c>
      <c r="I187" s="64" t="s">
        <v>172</v>
      </c>
      <c r="J187" s="64" t="s">
        <v>239</v>
      </c>
      <c r="K187" s="58" t="s">
        <v>310</v>
      </c>
      <c r="L187" s="58"/>
      <c r="M187" s="58"/>
      <c r="N187" s="58"/>
      <c r="O187" s="58"/>
      <c r="P187" s="59"/>
      <c r="Q187" s="59"/>
      <c r="R187" s="59"/>
      <c r="S187" s="59"/>
      <c r="T187" s="59"/>
      <c r="U187" s="59"/>
      <c r="V187" s="59"/>
    </row>
    <row r="188" spans="1:22" ht="11.1" customHeight="1" x14ac:dyDescent="0.2">
      <c r="A188" s="58" t="s">
        <v>307</v>
      </c>
      <c r="B188" s="74" t="s">
        <v>164</v>
      </c>
      <c r="C188" s="59">
        <v>398116</v>
      </c>
      <c r="D188" s="59">
        <v>6049898</v>
      </c>
      <c r="E188" s="63" t="s">
        <v>226</v>
      </c>
      <c r="F188" s="64" t="s">
        <v>311</v>
      </c>
      <c r="G188" s="64"/>
      <c r="H188" s="64" t="s">
        <v>311</v>
      </c>
      <c r="I188" s="64" t="s">
        <v>239</v>
      </c>
      <c r="J188" s="64" t="s">
        <v>312</v>
      </c>
      <c r="K188" s="58" t="s">
        <v>412</v>
      </c>
      <c r="L188" s="58"/>
      <c r="M188" s="58"/>
      <c r="N188" s="58"/>
      <c r="O188" s="58"/>
      <c r="P188" s="59"/>
      <c r="Q188" s="59"/>
      <c r="R188" s="59"/>
      <c r="S188" s="59"/>
      <c r="T188" s="59"/>
      <c r="U188" s="59"/>
      <c r="V188" s="59"/>
    </row>
    <row r="189" spans="1:22" ht="11.1" customHeight="1" x14ac:dyDescent="0.2">
      <c r="A189" s="58" t="s">
        <v>307</v>
      </c>
      <c r="B189" s="74" t="s">
        <v>179</v>
      </c>
      <c r="C189" s="59">
        <v>398116</v>
      </c>
      <c r="D189" s="59">
        <v>6049898</v>
      </c>
      <c r="E189" s="63" t="s">
        <v>311</v>
      </c>
      <c r="F189" s="64" t="s">
        <v>151</v>
      </c>
      <c r="G189" s="64"/>
      <c r="H189" s="64" t="s">
        <v>151</v>
      </c>
      <c r="I189" s="64" t="s">
        <v>312</v>
      </c>
      <c r="J189" s="64" t="s">
        <v>313</v>
      </c>
      <c r="K189" s="58" t="s">
        <v>314</v>
      </c>
      <c r="L189" s="58"/>
      <c r="M189" s="58"/>
      <c r="N189" s="58"/>
      <c r="O189" s="58"/>
      <c r="P189" s="59"/>
      <c r="Q189" s="59"/>
      <c r="R189" s="59"/>
      <c r="S189" s="59"/>
      <c r="T189" s="59"/>
      <c r="U189" s="59"/>
      <c r="V189" s="59"/>
    </row>
    <row r="190" spans="1:22" ht="11.1" customHeight="1" x14ac:dyDescent="0.2">
      <c r="A190" s="58" t="s">
        <v>307</v>
      </c>
      <c r="B190" s="74" t="s">
        <v>183</v>
      </c>
      <c r="C190" s="59">
        <v>398116</v>
      </c>
      <c r="D190" s="59">
        <v>6049898</v>
      </c>
      <c r="E190" s="63" t="s">
        <v>151</v>
      </c>
      <c r="F190" s="64" t="s">
        <v>158</v>
      </c>
      <c r="G190" s="64"/>
      <c r="H190" s="64" t="s">
        <v>158</v>
      </c>
      <c r="I190" s="64" t="s">
        <v>313</v>
      </c>
      <c r="J190" s="64" t="s">
        <v>315</v>
      </c>
      <c r="K190" s="58" t="s">
        <v>163</v>
      </c>
      <c r="L190" s="58"/>
      <c r="M190" s="58"/>
      <c r="N190" s="58"/>
      <c r="O190" s="58"/>
      <c r="P190" s="59"/>
      <c r="Q190" s="59"/>
      <c r="R190" s="59"/>
      <c r="S190" s="59"/>
      <c r="T190" s="59"/>
      <c r="U190" s="59"/>
      <c r="V190" s="59"/>
    </row>
    <row r="191" spans="1:22" ht="11.1" customHeight="1" x14ac:dyDescent="0.2">
      <c r="A191" s="58" t="s">
        <v>307</v>
      </c>
      <c r="B191" s="74" t="s">
        <v>187</v>
      </c>
      <c r="C191" s="59">
        <v>398116</v>
      </c>
      <c r="D191" s="59">
        <v>6049898</v>
      </c>
      <c r="E191" s="63" t="s">
        <v>158</v>
      </c>
      <c r="F191" s="64" t="s">
        <v>286</v>
      </c>
      <c r="G191" s="64"/>
      <c r="H191" s="64" t="s">
        <v>286</v>
      </c>
      <c r="I191" s="64" t="s">
        <v>158</v>
      </c>
      <c r="J191" s="64" t="s">
        <v>286</v>
      </c>
      <c r="K191" s="58" t="s">
        <v>163</v>
      </c>
      <c r="L191" s="58"/>
      <c r="M191" s="58"/>
      <c r="N191" s="58"/>
      <c r="O191" s="58"/>
      <c r="P191" s="59"/>
      <c r="Q191" s="59"/>
      <c r="R191" s="59"/>
      <c r="S191" s="59"/>
      <c r="T191" s="59"/>
      <c r="U191" s="59"/>
      <c r="V191" s="59"/>
    </row>
    <row r="192" spans="1:22" ht="11.1" customHeight="1" x14ac:dyDescent="0.2">
      <c r="A192" s="59" t="s">
        <v>316</v>
      </c>
      <c r="B192" s="68" t="s">
        <v>138</v>
      </c>
      <c r="C192" s="59">
        <v>398131</v>
      </c>
      <c r="D192" s="59">
        <v>6049922</v>
      </c>
      <c r="E192" s="63">
        <v>296</v>
      </c>
      <c r="F192" s="62" t="s">
        <v>317</v>
      </c>
      <c r="G192" s="62"/>
      <c r="H192" s="64" t="s">
        <v>317</v>
      </c>
      <c r="I192" s="62">
        <v>0</v>
      </c>
      <c r="J192" s="62">
        <v>18</v>
      </c>
      <c r="K192" s="59" t="s">
        <v>318</v>
      </c>
      <c r="L192" s="59"/>
      <c r="M192" s="59" t="s">
        <v>319</v>
      </c>
      <c r="N192" s="59"/>
      <c r="O192" s="59"/>
      <c r="P192" s="59"/>
      <c r="Q192" s="59"/>
      <c r="R192" s="59"/>
      <c r="S192" s="59"/>
      <c r="T192" s="59"/>
      <c r="U192" s="59"/>
      <c r="V192" s="59"/>
    </row>
    <row r="193" spans="1:22" ht="11.1" customHeight="1" x14ac:dyDescent="0.2">
      <c r="A193" s="58" t="s">
        <v>320</v>
      </c>
      <c r="B193" s="74" t="s">
        <v>152</v>
      </c>
      <c r="C193" s="59">
        <v>398131</v>
      </c>
      <c r="D193" s="59">
        <v>6049922</v>
      </c>
      <c r="E193" s="63" t="s">
        <v>317</v>
      </c>
      <c r="F193" s="64" t="s">
        <v>293</v>
      </c>
      <c r="G193" s="64"/>
      <c r="H193" s="64" t="s">
        <v>293</v>
      </c>
      <c r="I193" s="64" t="s">
        <v>154</v>
      </c>
      <c r="J193" s="64" t="s">
        <v>155</v>
      </c>
      <c r="K193" s="58" t="s">
        <v>321</v>
      </c>
      <c r="L193" s="58"/>
      <c r="M193" s="58" t="s">
        <v>322</v>
      </c>
      <c r="N193" s="58"/>
      <c r="O193" s="58"/>
      <c r="P193" s="59"/>
      <c r="Q193" s="59"/>
      <c r="R193" s="59"/>
      <c r="S193" s="59"/>
      <c r="T193" s="59"/>
      <c r="U193" s="59"/>
      <c r="V193" s="59"/>
    </row>
    <row r="194" spans="1:22" ht="11.1" customHeight="1" x14ac:dyDescent="0.2">
      <c r="A194" s="58" t="s">
        <v>320</v>
      </c>
      <c r="B194" s="74" t="s">
        <v>157</v>
      </c>
      <c r="C194" s="59">
        <v>398131</v>
      </c>
      <c r="D194" s="59">
        <v>6049922</v>
      </c>
      <c r="E194" s="63" t="s">
        <v>293</v>
      </c>
      <c r="F194" s="64" t="s">
        <v>294</v>
      </c>
      <c r="G194" s="64"/>
      <c r="H194" s="64" t="s">
        <v>294</v>
      </c>
      <c r="I194" s="64" t="s">
        <v>155</v>
      </c>
      <c r="J194" s="64" t="s">
        <v>323</v>
      </c>
      <c r="K194" s="58" t="s">
        <v>321</v>
      </c>
      <c r="L194" s="58"/>
      <c r="M194" s="58"/>
      <c r="N194" s="58"/>
      <c r="O194" s="58"/>
      <c r="P194" s="59"/>
      <c r="Q194" s="59"/>
      <c r="R194" s="59"/>
      <c r="S194" s="59"/>
      <c r="T194" s="59"/>
      <c r="U194" s="59"/>
      <c r="V194" s="59"/>
    </row>
    <row r="195" spans="1:22" ht="11.1" customHeight="1" x14ac:dyDescent="0.2">
      <c r="A195" s="58" t="s">
        <v>320</v>
      </c>
      <c r="B195" s="74"/>
      <c r="C195" s="59">
        <v>398131</v>
      </c>
      <c r="D195" s="59">
        <v>6049922</v>
      </c>
      <c r="E195" s="63" t="s">
        <v>294</v>
      </c>
      <c r="F195" s="64" t="s">
        <v>324</v>
      </c>
      <c r="G195" s="64"/>
      <c r="H195" s="64" t="s">
        <v>324</v>
      </c>
      <c r="I195" s="64" t="s">
        <v>323</v>
      </c>
      <c r="J195" s="64" t="s">
        <v>325</v>
      </c>
      <c r="K195" s="58" t="s">
        <v>326</v>
      </c>
      <c r="L195" s="58"/>
      <c r="M195" s="58"/>
      <c r="N195" s="58"/>
      <c r="O195" s="58"/>
      <c r="P195" s="59"/>
      <c r="Q195" s="59"/>
      <c r="R195" s="59"/>
      <c r="S195" s="59"/>
      <c r="T195" s="59"/>
      <c r="U195" s="59"/>
      <c r="V195" s="59"/>
    </row>
    <row r="196" spans="1:22" ht="11.1" customHeight="1" x14ac:dyDescent="0.2">
      <c r="A196" s="58" t="s">
        <v>320</v>
      </c>
      <c r="B196" s="74" t="s">
        <v>160</v>
      </c>
      <c r="C196" s="59">
        <v>398131</v>
      </c>
      <c r="D196" s="59">
        <v>6049922</v>
      </c>
      <c r="E196" s="63" t="s">
        <v>324</v>
      </c>
      <c r="F196" s="64" t="s">
        <v>231</v>
      </c>
      <c r="G196" s="64"/>
      <c r="H196" s="64" t="s">
        <v>231</v>
      </c>
      <c r="I196" s="64" t="s">
        <v>325</v>
      </c>
      <c r="J196" s="64" t="s">
        <v>327</v>
      </c>
      <c r="K196" s="58" t="s">
        <v>328</v>
      </c>
      <c r="L196" s="58"/>
      <c r="M196" s="58"/>
      <c r="N196" s="58"/>
      <c r="O196" s="58"/>
      <c r="P196" s="59"/>
      <c r="Q196" s="59"/>
      <c r="R196" s="59"/>
      <c r="S196" s="59"/>
      <c r="T196" s="59"/>
      <c r="U196" s="59"/>
      <c r="V196" s="59"/>
    </row>
    <row r="197" spans="1:22" ht="11.1" customHeight="1" x14ac:dyDescent="0.2">
      <c r="A197" s="58" t="s">
        <v>320</v>
      </c>
      <c r="B197" s="74" t="s">
        <v>164</v>
      </c>
      <c r="C197" s="59">
        <v>398131</v>
      </c>
      <c r="D197" s="59">
        <v>6049922</v>
      </c>
      <c r="E197" s="63" t="s">
        <v>231</v>
      </c>
      <c r="F197" s="64" t="s">
        <v>329</v>
      </c>
      <c r="G197" s="64"/>
      <c r="H197" s="64" t="s">
        <v>329</v>
      </c>
      <c r="I197" s="64" t="s">
        <v>327</v>
      </c>
      <c r="J197" s="64" t="s">
        <v>284</v>
      </c>
      <c r="K197" s="58" t="s">
        <v>330</v>
      </c>
      <c r="L197" s="58"/>
      <c r="M197" s="58"/>
      <c r="N197" s="58"/>
      <c r="O197" s="58"/>
      <c r="P197" s="59"/>
      <c r="Q197" s="59"/>
      <c r="R197" s="59"/>
      <c r="S197" s="59"/>
      <c r="T197" s="59"/>
      <c r="U197" s="59"/>
      <c r="V197" s="59"/>
    </row>
    <row r="198" spans="1:22" ht="11.1" customHeight="1" x14ac:dyDescent="0.2">
      <c r="A198" s="58" t="s">
        <v>320</v>
      </c>
      <c r="B198" s="74" t="s">
        <v>179</v>
      </c>
      <c r="C198" s="59">
        <v>398131</v>
      </c>
      <c r="D198" s="59">
        <v>6049922</v>
      </c>
      <c r="E198" s="63" t="s">
        <v>329</v>
      </c>
      <c r="F198" s="64" t="s">
        <v>331</v>
      </c>
      <c r="G198" s="64"/>
      <c r="H198" s="64" t="s">
        <v>331</v>
      </c>
      <c r="I198" s="64" t="s">
        <v>284</v>
      </c>
      <c r="J198" s="64" t="s">
        <v>332</v>
      </c>
      <c r="K198" s="58" t="s">
        <v>163</v>
      </c>
      <c r="L198" s="58"/>
      <c r="M198" s="58"/>
      <c r="N198" s="58"/>
      <c r="O198" s="58"/>
      <c r="P198" s="59"/>
      <c r="Q198" s="59"/>
      <c r="R198" s="59"/>
      <c r="S198" s="59"/>
      <c r="T198" s="59"/>
      <c r="U198" s="59"/>
      <c r="V198" s="59"/>
    </row>
    <row r="199" spans="1:22" ht="11.1" customHeight="1" x14ac:dyDescent="0.2">
      <c r="A199" s="58" t="s">
        <v>316</v>
      </c>
      <c r="B199" s="74" t="s">
        <v>183</v>
      </c>
      <c r="C199" s="59">
        <v>398131</v>
      </c>
      <c r="D199" s="59">
        <v>6049922</v>
      </c>
      <c r="E199" s="63" t="s">
        <v>331</v>
      </c>
      <c r="F199" s="64" t="s">
        <v>333</v>
      </c>
      <c r="G199" s="64"/>
      <c r="H199" s="64" t="s">
        <v>333</v>
      </c>
      <c r="I199" s="64" t="s">
        <v>331</v>
      </c>
      <c r="J199" s="64" t="s">
        <v>333</v>
      </c>
      <c r="K199" s="58" t="s">
        <v>334</v>
      </c>
      <c r="L199" s="58"/>
      <c r="M199" s="58"/>
      <c r="N199" s="58"/>
      <c r="O199" s="58"/>
      <c r="P199" s="59"/>
      <c r="Q199" s="59"/>
      <c r="R199" s="59"/>
      <c r="S199" s="59"/>
      <c r="T199" s="59"/>
      <c r="U199" s="59"/>
      <c r="V199" s="59"/>
    </row>
    <row r="200" spans="1:22" ht="11.1" customHeight="1" x14ac:dyDescent="0.2">
      <c r="A200" s="59" t="s">
        <v>335</v>
      </c>
      <c r="B200" s="68" t="s">
        <v>138</v>
      </c>
      <c r="C200" s="59">
        <v>398146</v>
      </c>
      <c r="D200" s="59">
        <v>6049949</v>
      </c>
      <c r="E200" s="63">
        <v>319</v>
      </c>
      <c r="F200" s="62" t="s">
        <v>223</v>
      </c>
      <c r="G200" s="62"/>
      <c r="H200" s="64" t="s">
        <v>223</v>
      </c>
      <c r="I200" s="62">
        <v>0</v>
      </c>
      <c r="J200" s="62">
        <v>17</v>
      </c>
      <c r="K200" s="59" t="s">
        <v>336</v>
      </c>
      <c r="L200" s="59"/>
      <c r="M200" s="59"/>
      <c r="N200" s="59"/>
      <c r="O200" s="59"/>
      <c r="P200" s="59"/>
      <c r="Q200" s="59"/>
      <c r="R200" s="59"/>
      <c r="S200" s="59"/>
      <c r="T200" s="59"/>
      <c r="U200" s="59"/>
      <c r="V200" s="59"/>
    </row>
    <row r="201" spans="1:22" ht="11.1" customHeight="1" x14ac:dyDescent="0.2">
      <c r="A201" s="58" t="s">
        <v>335</v>
      </c>
      <c r="B201" s="74" t="s">
        <v>152</v>
      </c>
      <c r="C201" s="59">
        <v>398146</v>
      </c>
      <c r="D201" s="59">
        <v>6049949</v>
      </c>
      <c r="E201" s="63" t="s">
        <v>223</v>
      </c>
      <c r="F201" s="64" t="s">
        <v>337</v>
      </c>
      <c r="G201" s="64"/>
      <c r="H201" s="64" t="s">
        <v>337</v>
      </c>
      <c r="I201" s="64" t="s">
        <v>154</v>
      </c>
      <c r="J201" s="64" t="s">
        <v>155</v>
      </c>
      <c r="K201" s="58" t="s">
        <v>338</v>
      </c>
      <c r="L201" s="58"/>
      <c r="M201" s="58"/>
      <c r="N201" s="58"/>
      <c r="O201" s="58"/>
      <c r="P201" s="59"/>
      <c r="Q201" s="59"/>
      <c r="R201" s="59"/>
      <c r="S201" s="59"/>
      <c r="T201" s="59"/>
      <c r="U201" s="59"/>
      <c r="V201" s="59"/>
    </row>
    <row r="202" spans="1:22" ht="11.1" customHeight="1" x14ac:dyDescent="0.2">
      <c r="A202" s="58" t="s">
        <v>335</v>
      </c>
      <c r="B202" s="74" t="s">
        <v>157</v>
      </c>
      <c r="C202" s="59">
        <v>398146</v>
      </c>
      <c r="D202" s="59">
        <v>6049949</v>
      </c>
      <c r="E202" s="63" t="s">
        <v>337</v>
      </c>
      <c r="F202" s="64" t="s">
        <v>230</v>
      </c>
      <c r="G202" s="64"/>
      <c r="H202" s="64" t="s">
        <v>230</v>
      </c>
      <c r="I202" s="64" t="s">
        <v>155</v>
      </c>
      <c r="J202" s="64" t="s">
        <v>172</v>
      </c>
      <c r="K202" s="58" t="s">
        <v>163</v>
      </c>
      <c r="L202" s="58"/>
      <c r="M202" s="58" t="s">
        <v>425</v>
      </c>
      <c r="N202" s="58"/>
      <c r="O202" s="58"/>
      <c r="P202" s="59"/>
      <c r="Q202" s="59"/>
      <c r="R202" s="59"/>
      <c r="S202" s="59"/>
      <c r="T202" s="59"/>
      <c r="U202" s="59"/>
      <c r="V202" s="59"/>
    </row>
    <row r="203" spans="1:22" ht="11.1" customHeight="1" x14ac:dyDescent="0.2">
      <c r="A203" s="58" t="s">
        <v>335</v>
      </c>
      <c r="B203" s="74" t="s">
        <v>160</v>
      </c>
      <c r="C203" s="59">
        <v>398146</v>
      </c>
      <c r="D203" s="59">
        <v>6049949</v>
      </c>
      <c r="E203" s="63" t="s">
        <v>230</v>
      </c>
      <c r="F203" s="64" t="s">
        <v>339</v>
      </c>
      <c r="G203" s="64"/>
      <c r="H203" s="64" t="s">
        <v>339</v>
      </c>
      <c r="I203" s="64" t="s">
        <v>172</v>
      </c>
      <c r="J203" s="64" t="s">
        <v>239</v>
      </c>
      <c r="K203" s="58" t="s">
        <v>163</v>
      </c>
      <c r="L203" s="58"/>
      <c r="M203" s="58"/>
      <c r="N203" s="58"/>
      <c r="O203" s="58"/>
      <c r="P203" s="59"/>
      <c r="Q203" s="59"/>
      <c r="R203" s="59"/>
      <c r="S203" s="59"/>
      <c r="T203" s="59"/>
      <c r="U203" s="59"/>
      <c r="V203" s="59"/>
    </row>
    <row r="204" spans="1:22" ht="11.1" customHeight="1" x14ac:dyDescent="0.2">
      <c r="A204" s="58" t="s">
        <v>335</v>
      </c>
      <c r="B204" s="74" t="s">
        <v>164</v>
      </c>
      <c r="C204" s="59">
        <v>398146</v>
      </c>
      <c r="D204" s="59">
        <v>6049949</v>
      </c>
      <c r="E204" s="63" t="s">
        <v>339</v>
      </c>
      <c r="F204" s="64" t="s">
        <v>311</v>
      </c>
      <c r="G204" s="64"/>
      <c r="H204" s="64" t="s">
        <v>311</v>
      </c>
      <c r="I204" s="64" t="s">
        <v>239</v>
      </c>
      <c r="J204" s="64" t="s">
        <v>340</v>
      </c>
      <c r="K204" s="58" t="s">
        <v>163</v>
      </c>
      <c r="L204" s="58"/>
      <c r="M204" s="58"/>
      <c r="N204" s="58"/>
      <c r="O204" s="58"/>
      <c r="P204" s="59"/>
      <c r="Q204" s="59"/>
      <c r="R204" s="59"/>
      <c r="S204" s="59"/>
      <c r="T204" s="59"/>
      <c r="U204" s="59"/>
      <c r="V204" s="59"/>
    </row>
    <row r="205" spans="1:22" ht="11.1" customHeight="1" x14ac:dyDescent="0.2">
      <c r="A205" s="58" t="s">
        <v>335</v>
      </c>
      <c r="B205" s="74" t="s">
        <v>179</v>
      </c>
      <c r="C205" s="59">
        <v>398146</v>
      </c>
      <c r="D205" s="59">
        <v>6049949</v>
      </c>
      <c r="E205" s="63" t="s">
        <v>311</v>
      </c>
      <c r="F205" s="64" t="s">
        <v>180</v>
      </c>
      <c r="G205" s="64"/>
      <c r="H205" s="64" t="s">
        <v>180</v>
      </c>
      <c r="I205" s="64" t="s">
        <v>311</v>
      </c>
      <c r="J205" s="64" t="s">
        <v>180</v>
      </c>
      <c r="K205" s="58" t="s">
        <v>163</v>
      </c>
      <c r="L205" s="58"/>
      <c r="M205" s="58"/>
      <c r="N205" s="58"/>
      <c r="O205" s="58"/>
      <c r="P205" s="59"/>
      <c r="Q205" s="59"/>
      <c r="R205" s="59"/>
      <c r="S205" s="59"/>
      <c r="T205" s="59"/>
      <c r="U205" s="59"/>
      <c r="V205" s="59"/>
    </row>
    <row r="206" spans="1:22" ht="11.1" customHeight="1" x14ac:dyDescent="0.2">
      <c r="A206" s="58" t="s">
        <v>341</v>
      </c>
      <c r="B206" s="74" t="s">
        <v>299</v>
      </c>
      <c r="C206" s="59">
        <v>397749</v>
      </c>
      <c r="D206" s="59">
        <v>6050256</v>
      </c>
      <c r="E206" s="63" t="s">
        <v>342</v>
      </c>
      <c r="F206" s="64" t="s">
        <v>343</v>
      </c>
      <c r="G206" s="64"/>
      <c r="H206" s="64"/>
      <c r="I206" s="64" t="s">
        <v>344</v>
      </c>
      <c r="J206" s="64"/>
      <c r="K206" s="58"/>
      <c r="L206" s="58"/>
      <c r="M206" s="58"/>
      <c r="N206" s="58"/>
      <c r="O206" s="58"/>
      <c r="P206" s="59"/>
      <c r="Q206" s="59"/>
      <c r="R206" s="59"/>
      <c r="S206" s="59"/>
      <c r="T206" s="59"/>
      <c r="U206" s="59"/>
      <c r="V206" s="59"/>
    </row>
    <row r="207" spans="1:22" ht="11.1" customHeight="1" x14ac:dyDescent="0.2">
      <c r="A207" s="58" t="s">
        <v>341</v>
      </c>
      <c r="B207" s="74" t="s">
        <v>152</v>
      </c>
      <c r="C207" s="59">
        <v>397749</v>
      </c>
      <c r="D207" s="59">
        <v>6050256</v>
      </c>
      <c r="E207" s="63" t="s">
        <v>345</v>
      </c>
      <c r="F207" s="64" t="s">
        <v>346</v>
      </c>
      <c r="G207" s="64"/>
      <c r="H207" s="64"/>
      <c r="I207" s="64" t="s">
        <v>154</v>
      </c>
      <c r="J207" s="64" t="s">
        <v>155</v>
      </c>
      <c r="K207" s="58" t="s">
        <v>426</v>
      </c>
      <c r="L207" s="58"/>
      <c r="M207" s="58" t="s">
        <v>145</v>
      </c>
      <c r="N207" s="58" t="s">
        <v>277</v>
      </c>
      <c r="O207" s="58"/>
      <c r="P207" s="59"/>
      <c r="Q207" s="59"/>
      <c r="R207" s="59"/>
      <c r="S207" s="59"/>
      <c r="T207" s="59"/>
      <c r="U207" s="59"/>
      <c r="V207" s="59"/>
    </row>
    <row r="208" spans="1:22" ht="11.1" customHeight="1" x14ac:dyDescent="0.2">
      <c r="A208" s="58" t="s">
        <v>341</v>
      </c>
      <c r="B208" s="74" t="s">
        <v>157</v>
      </c>
      <c r="C208" s="59">
        <v>397749</v>
      </c>
      <c r="D208" s="59">
        <v>6050256</v>
      </c>
      <c r="E208" s="63" t="s">
        <v>346</v>
      </c>
      <c r="F208" s="64" t="s">
        <v>347</v>
      </c>
      <c r="G208" s="64"/>
      <c r="H208" s="64"/>
      <c r="I208" s="64" t="s">
        <v>155</v>
      </c>
      <c r="J208" s="64" t="s">
        <v>348</v>
      </c>
      <c r="K208" s="58" t="s">
        <v>427</v>
      </c>
      <c r="L208" s="58"/>
      <c r="M208" s="58"/>
      <c r="N208" s="58"/>
      <c r="O208" s="58"/>
      <c r="P208" s="59"/>
      <c r="Q208" s="59"/>
      <c r="R208" s="59"/>
      <c r="S208" s="59"/>
      <c r="T208" s="59"/>
      <c r="U208" s="59"/>
      <c r="V208" s="59"/>
    </row>
    <row r="209" spans="1:22" ht="11.1" customHeight="1" x14ac:dyDescent="0.2">
      <c r="A209" s="58" t="s">
        <v>341</v>
      </c>
      <c r="B209" s="74" t="s">
        <v>160</v>
      </c>
      <c r="C209" s="59">
        <v>397749</v>
      </c>
      <c r="D209" s="59">
        <v>6050256</v>
      </c>
      <c r="E209" s="63" t="s">
        <v>347</v>
      </c>
      <c r="F209" s="64" t="s">
        <v>349</v>
      </c>
      <c r="G209" s="64"/>
      <c r="H209" s="64"/>
      <c r="I209" s="64" t="s">
        <v>348</v>
      </c>
      <c r="J209" s="64" t="s">
        <v>350</v>
      </c>
      <c r="K209" s="58" t="s">
        <v>351</v>
      </c>
      <c r="L209" s="58"/>
      <c r="M209" s="58"/>
      <c r="N209" s="58"/>
      <c r="O209" s="58"/>
      <c r="P209" s="59"/>
      <c r="Q209" s="59"/>
      <c r="R209" s="59"/>
      <c r="S209" s="59"/>
      <c r="T209" s="59"/>
      <c r="U209" s="59"/>
      <c r="V209" s="59"/>
    </row>
    <row r="210" spans="1:22" ht="11.1" customHeight="1" x14ac:dyDescent="0.2">
      <c r="A210" s="58" t="s">
        <v>341</v>
      </c>
      <c r="B210" s="74" t="s">
        <v>164</v>
      </c>
      <c r="C210" s="59">
        <v>397749</v>
      </c>
      <c r="D210" s="59">
        <v>6050256</v>
      </c>
      <c r="E210" s="63" t="s">
        <v>349</v>
      </c>
      <c r="F210" s="64" t="s">
        <v>347</v>
      </c>
      <c r="G210" s="64"/>
      <c r="H210" s="64" t="s">
        <v>352</v>
      </c>
      <c r="I210" s="64" t="s">
        <v>349</v>
      </c>
      <c r="J210" s="64" t="s">
        <v>352</v>
      </c>
      <c r="K210" s="58" t="s">
        <v>421</v>
      </c>
      <c r="L210" s="58"/>
      <c r="M210" s="58" t="s">
        <v>353</v>
      </c>
      <c r="N210" s="58"/>
      <c r="O210" s="58"/>
      <c r="P210" s="59"/>
      <c r="Q210" s="59"/>
      <c r="R210" s="59"/>
      <c r="S210" s="59"/>
      <c r="T210" s="59"/>
      <c r="U210" s="59"/>
      <c r="V210" s="59"/>
    </row>
    <row r="211" spans="1:22" ht="11.1" customHeight="1" x14ac:dyDescent="0.2">
      <c r="A211" s="58" t="s">
        <v>341</v>
      </c>
      <c r="B211" s="74" t="s">
        <v>354</v>
      </c>
      <c r="C211" s="59">
        <v>397749</v>
      </c>
      <c r="D211" s="59">
        <v>6050256</v>
      </c>
      <c r="E211" s="63" t="s">
        <v>347</v>
      </c>
      <c r="F211" s="64" t="s">
        <v>347</v>
      </c>
      <c r="G211" s="64"/>
      <c r="H211" s="64" t="s">
        <v>352</v>
      </c>
      <c r="I211" s="64" t="s">
        <v>347</v>
      </c>
      <c r="J211" s="64" t="s">
        <v>352</v>
      </c>
      <c r="K211" s="58" t="s">
        <v>163</v>
      </c>
      <c r="L211" s="58" t="s">
        <v>355</v>
      </c>
      <c r="M211" s="58" t="s">
        <v>356</v>
      </c>
      <c r="N211" s="58"/>
      <c r="O211" s="58"/>
      <c r="P211" s="59"/>
      <c r="Q211" s="59"/>
      <c r="R211" s="59"/>
      <c r="S211" s="59"/>
      <c r="T211" s="59"/>
      <c r="U211" s="59"/>
      <c r="V211" s="59"/>
    </row>
    <row r="212" spans="1:22" ht="11.1" customHeight="1" x14ac:dyDescent="0.2">
      <c r="A212" s="58" t="s">
        <v>341</v>
      </c>
      <c r="B212" s="74" t="s">
        <v>357</v>
      </c>
      <c r="C212" s="59">
        <v>397749</v>
      </c>
      <c r="D212" s="59">
        <v>6050256</v>
      </c>
      <c r="E212" s="63" t="s">
        <v>347</v>
      </c>
      <c r="F212" s="64" t="s">
        <v>352</v>
      </c>
      <c r="G212" s="64"/>
      <c r="H212" s="64" t="s">
        <v>352</v>
      </c>
      <c r="I212" s="64" t="s">
        <v>347</v>
      </c>
      <c r="J212" s="64" t="s">
        <v>352</v>
      </c>
      <c r="K212" s="58" t="s">
        <v>163</v>
      </c>
      <c r="L212" s="58" t="s">
        <v>355</v>
      </c>
      <c r="M212" s="58" t="s">
        <v>358</v>
      </c>
      <c r="N212" s="58"/>
      <c r="O212" s="58"/>
      <c r="P212" s="59"/>
      <c r="Q212" s="59"/>
      <c r="R212" s="59"/>
      <c r="S212" s="59"/>
      <c r="T212" s="59"/>
      <c r="U212" s="59"/>
      <c r="V212" s="59"/>
    </row>
    <row r="213" spans="1:22" ht="11.1" customHeight="1" x14ac:dyDescent="0.2">
      <c r="A213" s="59" t="s">
        <v>359</v>
      </c>
      <c r="B213" s="68" t="s">
        <v>138</v>
      </c>
      <c r="C213" s="59">
        <v>397955</v>
      </c>
      <c r="D213" s="59">
        <v>6050164</v>
      </c>
      <c r="E213" s="63">
        <v>100</v>
      </c>
      <c r="F213" s="65">
        <v>154.19999999999999</v>
      </c>
      <c r="G213" s="62">
        <f>255/94</f>
        <v>2.7127659574468086</v>
      </c>
      <c r="H213" s="62"/>
      <c r="I213" s="62">
        <v>0</v>
      </c>
      <c r="J213" s="62">
        <v>20</v>
      </c>
      <c r="K213" s="59" t="s">
        <v>385</v>
      </c>
      <c r="L213" s="59"/>
      <c r="M213" s="59"/>
      <c r="N213" s="59"/>
      <c r="O213" s="59"/>
      <c r="P213" s="59"/>
      <c r="Q213" s="59"/>
      <c r="R213" s="59"/>
      <c r="S213" s="59"/>
      <c r="T213" s="59"/>
      <c r="U213" s="59"/>
      <c r="V213" s="59"/>
    </row>
    <row r="214" spans="1:22" ht="11.1" customHeight="1" x14ac:dyDescent="0.2">
      <c r="A214" s="59" t="s">
        <v>359</v>
      </c>
      <c r="B214" s="68" t="s">
        <v>139</v>
      </c>
      <c r="C214" s="59">
        <v>397955</v>
      </c>
      <c r="D214" s="59">
        <v>6050164</v>
      </c>
      <c r="E214" s="66">
        <f>100 + (I214*2.71)</f>
        <v>154.19999999999999</v>
      </c>
      <c r="F214" s="65">
        <v>208.4</v>
      </c>
      <c r="G214" s="65"/>
      <c r="H214" s="62"/>
      <c r="I214" s="62">
        <v>20</v>
      </c>
      <c r="J214" s="62">
        <v>40</v>
      </c>
      <c r="K214" s="59" t="s">
        <v>385</v>
      </c>
      <c r="L214" s="59"/>
      <c r="M214" s="59"/>
      <c r="N214" s="59"/>
      <c r="O214" s="59"/>
      <c r="P214" s="59"/>
      <c r="Q214" s="59"/>
      <c r="R214" s="59"/>
      <c r="S214" s="59"/>
      <c r="T214" s="59"/>
      <c r="U214" s="59"/>
      <c r="V214" s="59"/>
    </row>
    <row r="215" spans="1:22" ht="11.1" customHeight="1" x14ac:dyDescent="0.2">
      <c r="A215" s="59" t="s">
        <v>359</v>
      </c>
      <c r="B215" s="68" t="s">
        <v>140</v>
      </c>
      <c r="C215" s="59">
        <v>397955</v>
      </c>
      <c r="D215" s="59">
        <v>6050164</v>
      </c>
      <c r="E215" s="66">
        <f>100 + (I215*2.71)</f>
        <v>208.4</v>
      </c>
      <c r="F215" s="65">
        <v>262.60000000000002</v>
      </c>
      <c r="G215" s="65"/>
      <c r="H215" s="62"/>
      <c r="I215" s="62">
        <v>40</v>
      </c>
      <c r="J215" s="62">
        <v>60</v>
      </c>
      <c r="K215" s="59" t="s">
        <v>385</v>
      </c>
      <c r="L215" s="59"/>
      <c r="M215" s="59"/>
      <c r="N215" s="59"/>
      <c r="O215" s="59"/>
      <c r="P215" s="59"/>
      <c r="Q215" s="59"/>
      <c r="R215" s="59"/>
      <c r="S215" s="59"/>
      <c r="T215" s="59"/>
      <c r="U215" s="59"/>
      <c r="V215" s="59"/>
    </row>
    <row r="216" spans="1:22" ht="11.1" customHeight="1" x14ac:dyDescent="0.2">
      <c r="A216" s="59" t="s">
        <v>359</v>
      </c>
      <c r="B216" s="68" t="s">
        <v>141</v>
      </c>
      <c r="C216" s="59">
        <v>397955</v>
      </c>
      <c r="D216" s="59">
        <v>6050164</v>
      </c>
      <c r="E216" s="66">
        <f>100 + (I216*2.71)</f>
        <v>262.60000000000002</v>
      </c>
      <c r="F216" s="65">
        <v>316.8</v>
      </c>
      <c r="G216" s="65"/>
      <c r="H216" s="62"/>
      <c r="I216" s="62">
        <v>60</v>
      </c>
      <c r="J216" s="62">
        <v>80</v>
      </c>
      <c r="K216" s="59" t="s">
        <v>360</v>
      </c>
      <c r="L216" s="59"/>
      <c r="M216" s="59"/>
      <c r="N216" s="59"/>
      <c r="O216" s="59"/>
      <c r="P216" s="59"/>
      <c r="Q216" s="59"/>
      <c r="R216" s="59"/>
      <c r="S216" s="59"/>
      <c r="T216" s="59"/>
      <c r="U216" s="59"/>
      <c r="V216" s="59"/>
    </row>
    <row r="217" spans="1:22" ht="11.1" customHeight="1" x14ac:dyDescent="0.2">
      <c r="A217" s="59" t="s">
        <v>359</v>
      </c>
      <c r="B217" s="68" t="s">
        <v>142</v>
      </c>
      <c r="C217" s="59">
        <v>397955</v>
      </c>
      <c r="D217" s="59">
        <v>6050164</v>
      </c>
      <c r="E217" s="66">
        <f>100 + (I217*2.71)</f>
        <v>316.8</v>
      </c>
      <c r="F217" s="65">
        <v>355</v>
      </c>
      <c r="G217" s="65"/>
      <c r="H217" s="62">
        <v>355</v>
      </c>
      <c r="I217" s="62">
        <v>80</v>
      </c>
      <c r="J217" s="62">
        <v>87</v>
      </c>
      <c r="K217" s="59" t="s">
        <v>403</v>
      </c>
      <c r="L217" s="59"/>
      <c r="M217" s="59"/>
      <c r="N217" s="59"/>
      <c r="O217" s="59"/>
      <c r="P217" s="59"/>
      <c r="Q217" s="59"/>
      <c r="R217" s="59"/>
      <c r="S217" s="59"/>
      <c r="T217" s="59"/>
      <c r="U217" s="59"/>
      <c r="V217" s="59"/>
    </row>
    <row r="218" spans="1:22" ht="11.1" customHeight="1" x14ac:dyDescent="0.2">
      <c r="A218" s="58" t="s">
        <v>359</v>
      </c>
      <c r="B218" s="74" t="s">
        <v>147</v>
      </c>
      <c r="C218" s="59">
        <v>397955</v>
      </c>
      <c r="D218" s="59">
        <v>6050164</v>
      </c>
      <c r="E218" s="66"/>
      <c r="F218" s="67"/>
      <c r="G218" s="67"/>
      <c r="H218" s="64"/>
      <c r="I218" s="64"/>
      <c r="J218" s="64"/>
      <c r="K218" s="58" t="s">
        <v>416</v>
      </c>
      <c r="L218" s="58"/>
      <c r="M218" s="58"/>
      <c r="N218" s="58"/>
      <c r="O218" s="58"/>
      <c r="P218" s="59"/>
      <c r="Q218" s="59"/>
      <c r="R218" s="59"/>
      <c r="S218" s="59"/>
      <c r="T218" s="59"/>
      <c r="U218" s="59"/>
      <c r="V218" s="59"/>
    </row>
    <row r="219" spans="1:22" ht="11.1" customHeight="1" x14ac:dyDescent="0.2">
      <c r="A219" s="81" t="s">
        <v>359</v>
      </c>
      <c r="B219" s="82" t="s">
        <v>152</v>
      </c>
      <c r="C219" s="80">
        <v>397955</v>
      </c>
      <c r="D219" s="80">
        <v>6050164</v>
      </c>
      <c r="E219" s="83" t="s">
        <v>226</v>
      </c>
      <c r="F219" s="84" t="s">
        <v>218</v>
      </c>
      <c r="G219" s="84"/>
      <c r="H219" s="84" t="s">
        <v>218</v>
      </c>
      <c r="I219" s="84" t="s">
        <v>226</v>
      </c>
      <c r="J219" s="84" t="s">
        <v>218</v>
      </c>
      <c r="K219" s="81" t="s">
        <v>361</v>
      </c>
      <c r="L219" s="81"/>
      <c r="M219" s="81"/>
      <c r="N219" s="81"/>
      <c r="O219" s="81"/>
      <c r="P219" s="59"/>
      <c r="Q219" s="59"/>
      <c r="R219" s="59"/>
      <c r="S219" s="59"/>
      <c r="T219" s="59"/>
      <c r="U219" s="59"/>
      <c r="V219" s="59"/>
    </row>
    <row r="237" spans="1:15" x14ac:dyDescent="0.2">
      <c r="A237" s="29"/>
      <c r="B237" s="57"/>
      <c r="F237" s="29"/>
      <c r="G237" s="29"/>
      <c r="H237" s="32"/>
      <c r="I237" s="29"/>
      <c r="J237" s="29"/>
      <c r="K237" s="29"/>
      <c r="L237" s="29"/>
      <c r="M237" s="29"/>
      <c r="N237" s="29"/>
      <c r="O237" s="29"/>
    </row>
    <row r="238" spans="1:15" x14ac:dyDescent="0.2">
      <c r="A238" s="29"/>
      <c r="B238" s="57"/>
      <c r="F238" s="29"/>
      <c r="G238" s="29"/>
      <c r="H238" s="32"/>
      <c r="I238" s="29"/>
      <c r="J238" s="29"/>
      <c r="K238" s="29"/>
      <c r="L238" s="29"/>
      <c r="M238" s="29"/>
      <c r="N238" s="29"/>
      <c r="O238" s="29"/>
    </row>
    <row r="239" spans="1:15" x14ac:dyDescent="0.2">
      <c r="A239" s="29"/>
      <c r="B239" s="57"/>
      <c r="F239" s="29"/>
      <c r="G239" s="29"/>
      <c r="H239" s="32"/>
      <c r="I239" s="29"/>
      <c r="J239" s="29"/>
      <c r="K239" s="29"/>
      <c r="L239" s="29"/>
      <c r="M239" s="29"/>
      <c r="N239" s="29"/>
      <c r="O239" s="29"/>
    </row>
    <row r="240" spans="1:15" x14ac:dyDescent="0.2">
      <c r="A240" s="29"/>
      <c r="B240" s="57"/>
      <c r="F240" s="29"/>
      <c r="G240" s="29"/>
      <c r="H240" s="32"/>
      <c r="I240" s="29"/>
      <c r="J240" s="29"/>
      <c r="K240" s="29"/>
      <c r="L240" s="29"/>
      <c r="M240" s="29"/>
      <c r="N240" s="29"/>
      <c r="O240" s="29"/>
    </row>
    <row r="241" spans="1:15" x14ac:dyDescent="0.2">
      <c r="A241" s="29"/>
      <c r="B241" s="57"/>
      <c r="F241" s="29"/>
      <c r="G241" s="29"/>
      <c r="H241" s="32"/>
      <c r="I241" s="29"/>
      <c r="J241" s="29"/>
      <c r="K241" s="29"/>
      <c r="L241" s="29"/>
      <c r="M241" s="29"/>
      <c r="N241" s="29"/>
      <c r="O241" s="29"/>
    </row>
    <row r="242" spans="1:15" x14ac:dyDescent="0.2">
      <c r="A242" s="29"/>
      <c r="B242" s="57"/>
      <c r="F242" s="29"/>
      <c r="G242" s="29"/>
      <c r="H242" s="32"/>
      <c r="I242" s="29"/>
      <c r="J242" s="29"/>
      <c r="K242" s="29"/>
      <c r="L242" s="29"/>
      <c r="M242" s="29"/>
      <c r="N242" s="29"/>
      <c r="O242" s="29"/>
    </row>
    <row r="243" spans="1:15" x14ac:dyDescent="0.2">
      <c r="A243" s="29"/>
      <c r="B243" s="57"/>
      <c r="F243" s="29"/>
      <c r="G243" s="29"/>
      <c r="H243" s="32"/>
      <c r="I243" s="29"/>
      <c r="J243" s="29"/>
      <c r="K243" s="29"/>
      <c r="L243" s="29"/>
      <c r="M243" s="29"/>
      <c r="N243" s="29"/>
      <c r="O243" s="29"/>
    </row>
    <row r="244" spans="1:15" x14ac:dyDescent="0.2">
      <c r="A244" s="29"/>
      <c r="B244" s="57"/>
      <c r="F244" s="29"/>
      <c r="G244" s="29"/>
      <c r="H244" s="32"/>
      <c r="I244" s="29"/>
      <c r="J244" s="29"/>
      <c r="K244" s="29"/>
      <c r="L244" s="29"/>
      <c r="M244" s="29"/>
      <c r="N244" s="29"/>
      <c r="O244" s="29"/>
    </row>
    <row r="245" spans="1:15" x14ac:dyDescent="0.2">
      <c r="A245" s="29"/>
      <c r="B245" s="57"/>
      <c r="F245" s="29"/>
      <c r="G245" s="29"/>
      <c r="H245" s="32"/>
      <c r="I245" s="29"/>
      <c r="J245" s="29"/>
      <c r="K245" s="29"/>
      <c r="L245" s="29"/>
      <c r="M245" s="29"/>
      <c r="N245" s="29"/>
      <c r="O245" s="29"/>
    </row>
    <row r="246" spans="1:15" x14ac:dyDescent="0.2">
      <c r="A246" s="29"/>
      <c r="B246" s="57"/>
      <c r="F246" s="29"/>
      <c r="G246" s="29"/>
      <c r="H246" s="32"/>
      <c r="I246" s="29"/>
      <c r="J246" s="29"/>
      <c r="K246" s="29"/>
      <c r="L246" s="29"/>
      <c r="M246" s="29"/>
      <c r="N246" s="29"/>
      <c r="O246" s="29"/>
    </row>
    <row r="247" spans="1:15" x14ac:dyDescent="0.2">
      <c r="A247" s="29"/>
      <c r="B247" s="57"/>
      <c r="F247" s="29"/>
      <c r="G247" s="29"/>
      <c r="H247" s="32"/>
      <c r="I247" s="29"/>
      <c r="J247" s="29"/>
      <c r="K247" s="29"/>
      <c r="L247" s="29"/>
      <c r="M247" s="29"/>
      <c r="N247" s="29"/>
      <c r="O247" s="29"/>
    </row>
    <row r="248" spans="1:15" x14ac:dyDescent="0.2">
      <c r="A248" s="29"/>
      <c r="B248" s="57"/>
      <c r="F248" s="29"/>
      <c r="G248" s="29"/>
      <c r="H248" s="32"/>
      <c r="I248" s="29"/>
      <c r="J248" s="29"/>
      <c r="K248" s="29"/>
      <c r="L248" s="29"/>
      <c r="M248" s="29"/>
      <c r="N248" s="29"/>
      <c r="O248" s="29"/>
    </row>
    <row r="249" spans="1:15" x14ac:dyDescent="0.2">
      <c r="A249" s="29"/>
      <c r="B249" s="57"/>
      <c r="F249" s="29"/>
      <c r="G249" s="29"/>
      <c r="H249" s="32"/>
      <c r="L249" s="29"/>
      <c r="M249" s="29"/>
      <c r="N249" s="29"/>
      <c r="O249" s="29"/>
    </row>
    <row r="250" spans="1:15" x14ac:dyDescent="0.2">
      <c r="A250" s="29"/>
      <c r="B250" s="57"/>
      <c r="F250" s="29"/>
      <c r="G250" s="29"/>
      <c r="H250" s="32"/>
      <c r="I250" s="29"/>
      <c r="J250" s="29"/>
      <c r="K250" s="29"/>
      <c r="L250" s="29"/>
      <c r="M250" s="29"/>
      <c r="N250" s="29"/>
      <c r="O250" s="29"/>
    </row>
    <row r="251" spans="1:15" x14ac:dyDescent="0.2">
      <c r="A251" s="29"/>
      <c r="B251" s="57"/>
      <c r="F251" s="29"/>
      <c r="G251" s="29"/>
      <c r="H251" s="32"/>
      <c r="I251" s="29"/>
      <c r="J251" s="29"/>
      <c r="K251" s="29"/>
      <c r="L251" s="29"/>
      <c r="M251" s="29"/>
      <c r="N251" s="29"/>
      <c r="O251" s="29"/>
    </row>
    <row r="252" spans="1:15" x14ac:dyDescent="0.2">
      <c r="A252" s="29"/>
      <c r="B252" s="57"/>
      <c r="F252" s="29"/>
      <c r="G252" s="29"/>
      <c r="H252" s="32"/>
      <c r="I252" s="29"/>
      <c r="J252" s="29"/>
      <c r="K252" s="29"/>
      <c r="L252" s="29"/>
      <c r="M252" s="29"/>
      <c r="N252" s="29"/>
      <c r="O252" s="29"/>
    </row>
    <row r="253" spans="1:15" x14ac:dyDescent="0.2">
      <c r="A253" s="29"/>
      <c r="B253" s="57"/>
      <c r="F253" s="29"/>
      <c r="G253" s="29"/>
      <c r="H253" s="32"/>
      <c r="I253" s="29"/>
      <c r="J253" s="29"/>
      <c r="K253" s="29"/>
      <c r="L253" s="29"/>
      <c r="M253" s="29"/>
      <c r="N253" s="29"/>
      <c r="O253" s="29"/>
    </row>
    <row r="254" spans="1:15" x14ac:dyDescent="0.2">
      <c r="A254" s="29"/>
      <c r="B254" s="57"/>
      <c r="F254" s="29"/>
      <c r="G254" s="29"/>
      <c r="H254" s="32"/>
      <c r="I254" s="29"/>
      <c r="J254" s="29"/>
      <c r="K254" s="29"/>
      <c r="L254" s="29"/>
      <c r="M254" s="29"/>
      <c r="N254" s="29"/>
      <c r="O254" s="29"/>
    </row>
    <row r="255" spans="1:15" x14ac:dyDescent="0.2">
      <c r="A255" s="29"/>
      <c r="B255" s="57"/>
      <c r="F255" s="29"/>
      <c r="G255" s="29"/>
      <c r="H255" s="32"/>
      <c r="I255" s="29"/>
      <c r="J255" s="29"/>
      <c r="K255" s="29"/>
      <c r="L255" s="29"/>
      <c r="M255" s="29"/>
      <c r="N255" s="29"/>
      <c r="O255" s="29"/>
    </row>
    <row r="256" spans="1:15" x14ac:dyDescent="0.2">
      <c r="A256" s="29"/>
      <c r="B256" s="57"/>
      <c r="F256" s="29"/>
      <c r="G256" s="29"/>
      <c r="H256" s="32"/>
      <c r="I256" s="29"/>
      <c r="J256" s="29"/>
      <c r="K256" s="29"/>
      <c r="L256" s="29"/>
      <c r="M256" s="29"/>
      <c r="N256" s="29"/>
      <c r="O256" s="29"/>
    </row>
    <row r="257" spans="1:15" x14ac:dyDescent="0.2">
      <c r="A257" s="29"/>
      <c r="B257" s="57"/>
      <c r="F257" s="29"/>
      <c r="G257" s="29"/>
      <c r="H257" s="32"/>
      <c r="I257" s="29"/>
      <c r="J257" s="29"/>
      <c r="K257" s="29"/>
      <c r="L257" s="29"/>
      <c r="M257" s="29"/>
      <c r="N257" s="29"/>
      <c r="O257" s="29"/>
    </row>
    <row r="258" spans="1:15" x14ac:dyDescent="0.2">
      <c r="A258" s="29"/>
      <c r="B258" s="57"/>
      <c r="F258" s="29"/>
      <c r="G258" s="29"/>
      <c r="H258" s="32"/>
      <c r="I258" s="29"/>
      <c r="J258" s="29"/>
      <c r="K258" s="29"/>
      <c r="L258" s="29"/>
      <c r="M258" s="29"/>
      <c r="N258" s="29"/>
      <c r="O258" s="29"/>
    </row>
    <row r="259" spans="1:15" x14ac:dyDescent="0.2">
      <c r="A259" s="29"/>
      <c r="B259" s="57"/>
      <c r="F259" s="29"/>
      <c r="G259" s="29"/>
      <c r="H259" s="32"/>
      <c r="I259" s="29"/>
      <c r="J259" s="29"/>
      <c r="K259" s="29"/>
      <c r="L259" s="29"/>
      <c r="M259" s="29"/>
      <c r="N259" s="29"/>
      <c r="O259" s="29"/>
    </row>
    <row r="260" spans="1:15" x14ac:dyDescent="0.2">
      <c r="A260" s="29"/>
      <c r="B260" s="57"/>
      <c r="F260" s="29"/>
      <c r="G260" s="29"/>
      <c r="H260" s="32"/>
      <c r="I260" s="29"/>
      <c r="J260" s="29"/>
      <c r="K260" s="29"/>
      <c r="L260" s="29"/>
      <c r="M260" s="29"/>
      <c r="N260" s="29"/>
      <c r="O260" s="29"/>
    </row>
    <row r="261" spans="1:15" x14ac:dyDescent="0.2">
      <c r="A261" s="29"/>
      <c r="B261" s="57"/>
      <c r="F261" s="29"/>
      <c r="G261" s="29"/>
      <c r="H261" s="32"/>
      <c r="I261" s="29"/>
      <c r="J261" s="29"/>
      <c r="K261" s="29"/>
      <c r="L261" s="29"/>
      <c r="M261" s="29"/>
      <c r="N261" s="29"/>
      <c r="O261" s="29"/>
    </row>
    <row r="262" spans="1:15" x14ac:dyDescent="0.2">
      <c r="A262" s="29"/>
      <c r="B262" s="57"/>
      <c r="F262" s="29"/>
      <c r="G262" s="29"/>
      <c r="H262" s="32"/>
      <c r="I262" s="29"/>
      <c r="J262" s="29"/>
      <c r="K262" s="29"/>
      <c r="L262" s="29"/>
      <c r="M262" s="29"/>
      <c r="N262" s="29"/>
      <c r="O262" s="29"/>
    </row>
    <row r="263" spans="1:15" x14ac:dyDescent="0.2">
      <c r="A263" s="29"/>
      <c r="B263" s="57"/>
      <c r="F263" s="29"/>
      <c r="G263" s="29"/>
      <c r="H263" s="32"/>
      <c r="I263" s="29"/>
      <c r="J263" s="29"/>
      <c r="K263" s="29"/>
      <c r="L263" s="29"/>
      <c r="M263" s="29"/>
      <c r="N263" s="29"/>
      <c r="O263" s="29"/>
    </row>
    <row r="264" spans="1:15" x14ac:dyDescent="0.2">
      <c r="A264" s="29"/>
      <c r="B264" s="57"/>
      <c r="F264" s="29"/>
      <c r="G264" s="29"/>
      <c r="H264" s="32"/>
      <c r="I264" s="29"/>
      <c r="J264" s="29"/>
      <c r="K264" s="29"/>
      <c r="L264" s="29"/>
      <c r="M264" s="29"/>
      <c r="N264" s="29"/>
      <c r="O264" s="29"/>
    </row>
    <row r="265" spans="1:15" x14ac:dyDescent="0.2">
      <c r="A265" s="29"/>
      <c r="B265" s="57"/>
      <c r="F265" s="29"/>
      <c r="G265" s="29"/>
      <c r="H265" s="32"/>
      <c r="I265" s="29"/>
      <c r="J265" s="29"/>
      <c r="K265" s="29"/>
      <c r="L265" s="29"/>
      <c r="M265" s="29"/>
      <c r="N265" s="29"/>
      <c r="O265" s="29"/>
    </row>
    <row r="266" spans="1:15" x14ac:dyDescent="0.2">
      <c r="A266" s="29"/>
      <c r="B266" s="57"/>
      <c r="F266" s="29"/>
      <c r="G266" s="29"/>
      <c r="H266" s="32"/>
      <c r="I266" s="29"/>
      <c r="J266" s="29"/>
      <c r="K266" s="29"/>
      <c r="L266" s="29"/>
      <c r="M266" s="29"/>
      <c r="N266" s="29"/>
      <c r="O266" s="29"/>
    </row>
    <row r="267" spans="1:15" x14ac:dyDescent="0.2">
      <c r="A267" s="29"/>
      <c r="B267" s="57"/>
      <c r="F267" s="29"/>
      <c r="G267" s="29"/>
      <c r="H267" s="32"/>
      <c r="I267" s="29"/>
      <c r="J267" s="29"/>
      <c r="K267" s="29"/>
      <c r="L267" s="29"/>
      <c r="M267" s="29"/>
      <c r="N267" s="29"/>
      <c r="O267" s="29"/>
    </row>
    <row r="268" spans="1:15" x14ac:dyDescent="0.2">
      <c r="A268" s="29"/>
      <c r="B268" s="57"/>
      <c r="F268" s="29"/>
      <c r="G268" s="29"/>
      <c r="H268" s="32"/>
      <c r="I268" s="29"/>
      <c r="J268" s="29"/>
      <c r="K268" s="29"/>
      <c r="L268" s="29"/>
      <c r="M268" s="29"/>
      <c r="N268" s="29"/>
      <c r="O268" s="29"/>
    </row>
    <row r="269" spans="1:15" x14ac:dyDescent="0.2">
      <c r="A269" s="29"/>
      <c r="B269" s="57"/>
      <c r="F269" s="29"/>
      <c r="G269" s="29"/>
      <c r="H269" s="32"/>
      <c r="I269" s="29"/>
      <c r="J269" s="29"/>
      <c r="K269" s="29"/>
      <c r="L269" s="29"/>
      <c r="M269" s="29"/>
      <c r="N269" s="29"/>
      <c r="O269" s="29"/>
    </row>
    <row r="270" spans="1:15" x14ac:dyDescent="0.2">
      <c r="A270" s="29"/>
      <c r="B270" s="57"/>
      <c r="F270" s="29"/>
      <c r="G270" s="29"/>
      <c r="H270" s="32"/>
      <c r="I270" s="29"/>
      <c r="J270" s="29"/>
      <c r="K270" s="29"/>
      <c r="L270" s="29"/>
      <c r="M270" s="29"/>
      <c r="N270" s="29"/>
      <c r="O270" s="29"/>
    </row>
  </sheetData>
  <mergeCells count="5">
    <mergeCell ref="K3:K4"/>
    <mergeCell ref="B3:B4"/>
    <mergeCell ref="G3:G4"/>
    <mergeCell ref="C3:D3"/>
    <mergeCell ref="A3:A4"/>
  </mergeCells>
  <pageMargins left="0.75" right="0.75" top="1" bottom="1" header="0.5" footer="0.5"/>
  <pageSetup scale="53" fitToHeight="3"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Readme</vt:lpstr>
      <vt:lpstr>Table 1</vt:lpstr>
      <vt:lpstr>Table 2</vt:lpstr>
      <vt:lpstr>'Table 1'!Print_Titles</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Gale, George</dc:creator>
  <cp:lastModifiedBy>Steffano, Craig (GET)</cp:lastModifiedBy>
  <cp:lastPrinted>2004-11-03T21:46:41Z</cp:lastPrinted>
  <dcterms:created xsi:type="dcterms:W3CDTF">2004-10-05T17:17:32Z</dcterms:created>
  <dcterms:modified xsi:type="dcterms:W3CDTF">2021-04-08T14:42:51Z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498711667</vt:i4>
  </property>
  <property fmtid="{D5CDD505-2E9C-101B-9397-08002B2CF9AE}" pid="3" name="_EmailSubject">
    <vt:lpwstr>Data Repository </vt:lpwstr>
  </property>
  <property fmtid="{D5CDD505-2E9C-101B-9397-08002B2CF9AE}" pid="4" name="_AuthorEmail">
    <vt:lpwstr>GGale@gov.mb.ca</vt:lpwstr>
  </property>
  <property fmtid="{D5CDD505-2E9C-101B-9397-08002B2CF9AE}" pid="5" name="_AuthorEmailDisplayName">
    <vt:lpwstr>Gale, George (IEDM)</vt:lpwstr>
  </property>
  <property fmtid="{D5CDD505-2E9C-101B-9397-08002B2CF9AE}" pid="6" name="_ReviewingToolsShownOnce">
    <vt:lpwstr/>
  </property>
</Properties>
</file>