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Hwymat\MATERIALS ENGINEERING\SURFACING\QS\Worksheets\"/>
    </mc:Choice>
  </mc:AlternateContent>
  <bookViews>
    <workbookView xWindow="0" yWindow="0" windowWidth="28800" windowHeight="11865"/>
  </bookViews>
  <sheets>
    <sheet name="Input Sheet" sheetId="1" r:id="rId1"/>
    <sheet name="Summary" sheetId="2" r:id="rId2"/>
    <sheet name="Lot 1" sheetId="3" r:id="rId3"/>
    <sheet name="Lot 2" sheetId="43" r:id="rId4"/>
    <sheet name="Lot 3" sheetId="44" r:id="rId5"/>
    <sheet name="Lot 4" sheetId="45" r:id="rId6"/>
    <sheet name="Lot 5" sheetId="46" r:id="rId7"/>
    <sheet name="Lot 6" sheetId="47" r:id="rId8"/>
    <sheet name="Lot 7" sheetId="48" r:id="rId9"/>
    <sheet name="Lot 8" sheetId="49" r:id="rId10"/>
    <sheet name="Lot 9" sheetId="50" r:id="rId11"/>
    <sheet name="Lot 10" sheetId="51" r:id="rId12"/>
    <sheet name="Lot 11" sheetId="52" r:id="rId13"/>
    <sheet name="Lot 12" sheetId="53" r:id="rId14"/>
    <sheet name="Lot 13" sheetId="54" r:id="rId15"/>
    <sheet name="Lot 14" sheetId="55" r:id="rId16"/>
    <sheet name="Lot 15" sheetId="56" r:id="rId17"/>
    <sheet name="Lot 16" sheetId="57" r:id="rId18"/>
    <sheet name="Lot 17" sheetId="58" r:id="rId19"/>
    <sheet name="Lot 18" sheetId="59" r:id="rId20"/>
    <sheet name="Lot 19" sheetId="60" r:id="rId21"/>
    <sheet name="Lot 20" sheetId="61" r:id="rId22"/>
    <sheet name="Lot 21" sheetId="62" r:id="rId23"/>
    <sheet name="Lot 22" sheetId="63" r:id="rId24"/>
    <sheet name="Lot 23" sheetId="64" r:id="rId25"/>
    <sheet name="Lot 24" sheetId="65" r:id="rId26"/>
    <sheet name="Lot 25" sheetId="66" r:id="rId27"/>
    <sheet name="Lot 26" sheetId="67" r:id="rId28"/>
    <sheet name="Lot 27" sheetId="68" r:id="rId29"/>
    <sheet name="Lot 28" sheetId="69" r:id="rId30"/>
    <sheet name="Lot 29" sheetId="70" r:id="rId31"/>
    <sheet name="Lot 30" sheetId="71" r:id="rId32"/>
    <sheet name="Lot 31" sheetId="72" r:id="rId33"/>
    <sheet name="Lot 32" sheetId="73" r:id="rId34"/>
    <sheet name="Lot 33" sheetId="74" r:id="rId35"/>
    <sheet name="Lot 34" sheetId="75" r:id="rId36"/>
    <sheet name="Lot 35" sheetId="76" r:id="rId37"/>
    <sheet name="Lot 36" sheetId="77" r:id="rId38"/>
    <sheet name="Lot 37" sheetId="78" r:id="rId39"/>
    <sheet name="Lot 38" sheetId="79" r:id="rId40"/>
    <sheet name="Lot 39" sheetId="80" r:id="rId41"/>
    <sheet name="Lot 40" sheetId="81" r:id="rId4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3" l="1"/>
  <c r="H10" i="44"/>
  <c r="H10" i="45"/>
  <c r="H10" i="46"/>
  <c r="H10" i="47"/>
  <c r="H10" i="48"/>
  <c r="H10" i="49"/>
  <c r="H10" i="50"/>
  <c r="H10" i="51"/>
  <c r="H10" i="52"/>
  <c r="H10" i="53"/>
  <c r="H10" i="54"/>
  <c r="H10" i="55"/>
  <c r="H10" i="56"/>
  <c r="H10" i="57"/>
  <c r="H10" i="58"/>
  <c r="H10" i="59"/>
  <c r="H10" i="60"/>
  <c r="H10" i="61"/>
  <c r="H10" i="62"/>
  <c r="H10" i="63"/>
  <c r="H10" i="64"/>
  <c r="H10" i="65"/>
  <c r="H10" i="66"/>
  <c r="H10" i="67"/>
  <c r="H10" i="68"/>
  <c r="H10" i="69"/>
  <c r="H10" i="70"/>
  <c r="H10" i="71"/>
  <c r="H10" i="72"/>
  <c r="H10" i="73"/>
  <c r="H10" i="74"/>
  <c r="H10" i="75"/>
  <c r="H10" i="76"/>
  <c r="H10" i="77"/>
  <c r="H10" i="78"/>
  <c r="H10" i="79"/>
  <c r="H10" i="80"/>
  <c r="H10" i="81"/>
  <c r="H10" i="3"/>
  <c r="H11" i="43"/>
  <c r="H11" i="44"/>
  <c r="H11" i="45"/>
  <c r="H11" i="46"/>
  <c r="H11" i="47"/>
  <c r="H11" i="48"/>
  <c r="H11" i="49"/>
  <c r="H11" i="50"/>
  <c r="H11" i="51"/>
  <c r="H11" i="52"/>
  <c r="H11" i="53"/>
  <c r="H11" i="54"/>
  <c r="H11" i="55"/>
  <c r="H11" i="56"/>
  <c r="H11" i="57"/>
  <c r="H11" i="58"/>
  <c r="H11" i="59"/>
  <c r="H11" i="60"/>
  <c r="H11" i="61"/>
  <c r="H11" i="62"/>
  <c r="H11" i="63"/>
  <c r="H11" i="64"/>
  <c r="H11" i="65"/>
  <c r="H11" i="66"/>
  <c r="H11" i="67"/>
  <c r="H11" i="68"/>
  <c r="H11" i="69"/>
  <c r="H11" i="70"/>
  <c r="H11" i="71"/>
  <c r="H11" i="72"/>
  <c r="H11" i="73"/>
  <c r="H11" i="74"/>
  <c r="H11" i="75"/>
  <c r="H11" i="76"/>
  <c r="H11" i="77"/>
  <c r="H11" i="78"/>
  <c r="H11" i="79"/>
  <c r="H11" i="80"/>
  <c r="H11" i="81"/>
  <c r="H11" i="3"/>
  <c r="H12" i="43"/>
  <c r="H12" i="44"/>
  <c r="H12" i="45"/>
  <c r="H12" i="46"/>
  <c r="H12" i="47"/>
  <c r="H12" i="48"/>
  <c r="H12" i="49"/>
  <c r="H12" i="50"/>
  <c r="H12" i="51"/>
  <c r="H12" i="52"/>
  <c r="H12" i="53"/>
  <c r="H12" i="54"/>
  <c r="H12" i="55"/>
  <c r="H12" i="56"/>
  <c r="H12" i="57"/>
  <c r="H12" i="58"/>
  <c r="H12" i="59"/>
  <c r="H12" i="60"/>
  <c r="H12" i="61"/>
  <c r="H12" i="62"/>
  <c r="H12" i="63"/>
  <c r="H12" i="64"/>
  <c r="H12" i="65"/>
  <c r="H12" i="66"/>
  <c r="H12" i="67"/>
  <c r="H12" i="68"/>
  <c r="H12" i="69"/>
  <c r="H12" i="70"/>
  <c r="H12" i="71"/>
  <c r="H12" i="72"/>
  <c r="H12" i="73"/>
  <c r="H12" i="74"/>
  <c r="H12" i="75"/>
  <c r="H12" i="76"/>
  <c r="H12" i="77"/>
  <c r="H12" i="78"/>
  <c r="H12" i="79"/>
  <c r="H12" i="80"/>
  <c r="H12" i="81"/>
  <c r="H12" i="3"/>
  <c r="H13" i="43"/>
  <c r="H13" i="44"/>
  <c r="H13" i="45"/>
  <c r="H13" i="46"/>
  <c r="H13" i="47"/>
  <c r="H13" i="48"/>
  <c r="H13" i="49"/>
  <c r="H13" i="50"/>
  <c r="H13" i="51"/>
  <c r="H13" i="52"/>
  <c r="H13" i="53"/>
  <c r="H13" i="54"/>
  <c r="H13" i="55"/>
  <c r="H13" i="56"/>
  <c r="H13" i="57"/>
  <c r="H13" i="58"/>
  <c r="H13" i="59"/>
  <c r="H13" i="60"/>
  <c r="H13" i="61"/>
  <c r="H13" i="62"/>
  <c r="H13" i="63"/>
  <c r="H13" i="64"/>
  <c r="H13" i="65"/>
  <c r="H13" i="66"/>
  <c r="H13" i="67"/>
  <c r="H13" i="68"/>
  <c r="H13" i="69"/>
  <c r="H13" i="70"/>
  <c r="H13" i="71"/>
  <c r="H13" i="72"/>
  <c r="H13" i="73"/>
  <c r="H13" i="74"/>
  <c r="H13" i="75"/>
  <c r="H13" i="76"/>
  <c r="H13" i="77"/>
  <c r="H13" i="78"/>
  <c r="H13" i="79"/>
  <c r="H13" i="80"/>
  <c r="H13" i="81"/>
  <c r="H13" i="3"/>
  <c r="C14" i="43"/>
  <c r="C14" i="44"/>
  <c r="C14" i="45"/>
  <c r="C14" i="46"/>
  <c r="C14" i="47"/>
  <c r="C14" i="48"/>
  <c r="C14" i="49"/>
  <c r="C14" i="50"/>
  <c r="C14" i="51"/>
  <c r="C14" i="52"/>
  <c r="C14" i="53"/>
  <c r="C14" i="54"/>
  <c r="C14" i="55"/>
  <c r="C14" i="56"/>
  <c r="C14" i="57"/>
  <c r="C14" i="58"/>
  <c r="C14" i="59"/>
  <c r="C14" i="60"/>
  <c r="C14" i="61"/>
  <c r="C14" i="62"/>
  <c r="C14" i="63"/>
  <c r="C14" i="64"/>
  <c r="C14" i="65"/>
  <c r="C14" i="66"/>
  <c r="C14" i="67"/>
  <c r="C14" i="68"/>
  <c r="C14" i="69"/>
  <c r="C14" i="70"/>
  <c r="C14" i="71"/>
  <c r="C14" i="72"/>
  <c r="C14" i="73"/>
  <c r="C14" i="74"/>
  <c r="C14" i="75"/>
  <c r="C14" i="76"/>
  <c r="C14" i="77"/>
  <c r="C14" i="78"/>
  <c r="C14" i="79"/>
  <c r="C14" i="80"/>
  <c r="C14" i="81"/>
  <c r="C14" i="3"/>
  <c r="C13" i="43"/>
  <c r="C13" i="44"/>
  <c r="C13" i="45"/>
  <c r="C13" i="46"/>
  <c r="C13" i="47"/>
  <c r="C13" i="48"/>
  <c r="C13" i="49"/>
  <c r="C13" i="50"/>
  <c r="C13" i="51"/>
  <c r="C13" i="52"/>
  <c r="C13" i="53"/>
  <c r="C13" i="54"/>
  <c r="C13" i="55"/>
  <c r="C13" i="56"/>
  <c r="C13" i="57"/>
  <c r="C13" i="58"/>
  <c r="C13" i="59"/>
  <c r="C13" i="60"/>
  <c r="C13" i="61"/>
  <c r="C13" i="62"/>
  <c r="C13" i="63"/>
  <c r="C13" i="64"/>
  <c r="C13" i="65"/>
  <c r="C13" i="66"/>
  <c r="C13" i="67"/>
  <c r="C13" i="68"/>
  <c r="C13" i="69"/>
  <c r="C13" i="70"/>
  <c r="C13" i="71"/>
  <c r="C13" i="72"/>
  <c r="C13" i="73"/>
  <c r="C13" i="74"/>
  <c r="C13" i="75"/>
  <c r="C13" i="76"/>
  <c r="C13" i="77"/>
  <c r="C13" i="78"/>
  <c r="C13" i="79"/>
  <c r="C13" i="80"/>
  <c r="C13" i="81"/>
  <c r="C13" i="3"/>
  <c r="C12" i="3" l="1"/>
  <c r="H23" i="44" l="1"/>
  <c r="H22" i="44"/>
  <c r="H21" i="44"/>
  <c r="H20" i="44"/>
  <c r="H19" i="44"/>
  <c r="H18" i="44"/>
  <c r="C18" i="44"/>
  <c r="B18" i="44" s="1"/>
  <c r="H17" i="44"/>
  <c r="C17" i="44"/>
  <c r="B17" i="44" s="1"/>
  <c r="H16" i="44"/>
  <c r="C16" i="44"/>
  <c r="B16" i="44" s="1"/>
  <c r="H15" i="44"/>
  <c r="C15" i="44"/>
  <c r="B15" i="44" s="1"/>
  <c r="H14" i="44"/>
  <c r="B14" i="44"/>
  <c r="B13" i="44"/>
  <c r="C12" i="44"/>
  <c r="C11" i="44"/>
  <c r="C10" i="44"/>
  <c r="B10" i="44" s="1"/>
  <c r="C6" i="44"/>
  <c r="I4" i="44"/>
  <c r="F4" i="44"/>
  <c r="C4" i="44"/>
  <c r="I3" i="44"/>
  <c r="F3" i="44"/>
  <c r="C3" i="44"/>
  <c r="H23" i="45"/>
  <c r="H22" i="45"/>
  <c r="H21" i="45"/>
  <c r="H20" i="45"/>
  <c r="H19" i="45"/>
  <c r="H18" i="45"/>
  <c r="C18" i="45"/>
  <c r="B18" i="45" s="1"/>
  <c r="H17" i="45"/>
  <c r="C17" i="45"/>
  <c r="B17" i="45" s="1"/>
  <c r="H16" i="45"/>
  <c r="C16" i="45"/>
  <c r="B16" i="45" s="1"/>
  <c r="H15" i="45"/>
  <c r="C15" i="45"/>
  <c r="B15" i="45" s="1"/>
  <c r="H14" i="45"/>
  <c r="B14" i="45"/>
  <c r="B13" i="45"/>
  <c r="C12" i="45"/>
  <c r="C11" i="45"/>
  <c r="C10" i="45"/>
  <c r="B10" i="45" s="1"/>
  <c r="C6" i="45"/>
  <c r="I4" i="45"/>
  <c r="F4" i="45"/>
  <c r="C4" i="45"/>
  <c r="I3" i="45"/>
  <c r="F3" i="45"/>
  <c r="C3" i="45"/>
  <c r="H23" i="46"/>
  <c r="H22" i="46"/>
  <c r="H21" i="46"/>
  <c r="H20" i="46"/>
  <c r="H19" i="46"/>
  <c r="H18" i="46"/>
  <c r="C18" i="46"/>
  <c r="B18" i="46" s="1"/>
  <c r="H17" i="46"/>
  <c r="C17" i="46"/>
  <c r="B17" i="46" s="1"/>
  <c r="H16" i="46"/>
  <c r="C16" i="46"/>
  <c r="B16" i="46" s="1"/>
  <c r="H15" i="46"/>
  <c r="C15" i="46"/>
  <c r="B15" i="46" s="1"/>
  <c r="H14" i="46"/>
  <c r="B14" i="46"/>
  <c r="B13" i="46"/>
  <c r="C12" i="46"/>
  <c r="C11" i="46"/>
  <c r="C10" i="46"/>
  <c r="B10" i="46" s="1"/>
  <c r="C6" i="46"/>
  <c r="I4" i="46"/>
  <c r="F4" i="46"/>
  <c r="C4" i="46"/>
  <c r="I3" i="46"/>
  <c r="F3" i="46"/>
  <c r="C3" i="46"/>
  <c r="H23" i="47"/>
  <c r="H22" i="47"/>
  <c r="H21" i="47"/>
  <c r="H20" i="47"/>
  <c r="H19" i="47"/>
  <c r="H18" i="47"/>
  <c r="C18" i="47"/>
  <c r="B18" i="47" s="1"/>
  <c r="H17" i="47"/>
  <c r="C17" i="47"/>
  <c r="B17" i="47" s="1"/>
  <c r="H16" i="47"/>
  <c r="C16" i="47"/>
  <c r="B16" i="47" s="1"/>
  <c r="H15" i="47"/>
  <c r="C15" i="47"/>
  <c r="B15" i="47" s="1"/>
  <c r="H14" i="47"/>
  <c r="B14" i="47"/>
  <c r="B13" i="47"/>
  <c r="C12" i="47"/>
  <c r="C11" i="47"/>
  <c r="C10" i="47"/>
  <c r="B10" i="47" s="1"/>
  <c r="C6" i="47"/>
  <c r="I4" i="47"/>
  <c r="F4" i="47"/>
  <c r="C4" i="47"/>
  <c r="I3" i="47"/>
  <c r="F3" i="47"/>
  <c r="C3" i="47"/>
  <c r="H23" i="48"/>
  <c r="H22" i="48"/>
  <c r="H21" i="48"/>
  <c r="H20" i="48"/>
  <c r="H19" i="48"/>
  <c r="H18" i="48"/>
  <c r="C18" i="48"/>
  <c r="B18" i="48" s="1"/>
  <c r="H17" i="48"/>
  <c r="C17" i="48"/>
  <c r="B17" i="48" s="1"/>
  <c r="H16" i="48"/>
  <c r="C16" i="48"/>
  <c r="B16" i="48" s="1"/>
  <c r="H15" i="48"/>
  <c r="C15" i="48"/>
  <c r="B15" i="48" s="1"/>
  <c r="H14" i="48"/>
  <c r="B14" i="48"/>
  <c r="B13" i="48"/>
  <c r="C12" i="48"/>
  <c r="C11" i="48"/>
  <c r="C10" i="48"/>
  <c r="B10" i="48" s="1"/>
  <c r="C6" i="48"/>
  <c r="I4" i="48"/>
  <c r="F4" i="48"/>
  <c r="C4" i="48"/>
  <c r="I3" i="48"/>
  <c r="F3" i="48"/>
  <c r="C3" i="48"/>
  <c r="H23" i="49"/>
  <c r="H22" i="49"/>
  <c r="H21" i="49"/>
  <c r="H20" i="49"/>
  <c r="H19" i="49"/>
  <c r="H18" i="49"/>
  <c r="C18" i="49"/>
  <c r="B18" i="49" s="1"/>
  <c r="H17" i="49"/>
  <c r="C17" i="49"/>
  <c r="B17" i="49" s="1"/>
  <c r="H16" i="49"/>
  <c r="C16" i="49"/>
  <c r="B16" i="49" s="1"/>
  <c r="H15" i="49"/>
  <c r="C15" i="49"/>
  <c r="B15" i="49" s="1"/>
  <c r="H14" i="49"/>
  <c r="B14" i="49"/>
  <c r="B13" i="49"/>
  <c r="C12" i="49"/>
  <c r="C11" i="49"/>
  <c r="C10" i="49"/>
  <c r="B10" i="49" s="1"/>
  <c r="C6" i="49"/>
  <c r="I4" i="49"/>
  <c r="F4" i="49"/>
  <c r="C4" i="49"/>
  <c r="I3" i="49"/>
  <c r="F3" i="49"/>
  <c r="C3" i="49"/>
  <c r="H23" i="50"/>
  <c r="H22" i="50"/>
  <c r="H21" i="50"/>
  <c r="H20" i="50"/>
  <c r="H19" i="50"/>
  <c r="H18" i="50"/>
  <c r="C18" i="50"/>
  <c r="B18" i="50" s="1"/>
  <c r="H17" i="50"/>
  <c r="C17" i="50"/>
  <c r="B17" i="50" s="1"/>
  <c r="H16" i="50"/>
  <c r="C16" i="50"/>
  <c r="B16" i="50" s="1"/>
  <c r="H15" i="50"/>
  <c r="C15" i="50"/>
  <c r="B15" i="50" s="1"/>
  <c r="H14" i="50"/>
  <c r="B14" i="50"/>
  <c r="B13" i="50"/>
  <c r="C12" i="50"/>
  <c r="C11" i="50"/>
  <c r="C10" i="50"/>
  <c r="B10" i="50" s="1"/>
  <c r="C6" i="50"/>
  <c r="I4" i="50"/>
  <c r="F4" i="50"/>
  <c r="C4" i="50"/>
  <c r="I3" i="50"/>
  <c r="F3" i="50"/>
  <c r="C3" i="50"/>
  <c r="H23" i="51"/>
  <c r="H22" i="51"/>
  <c r="H21" i="51"/>
  <c r="H20" i="51"/>
  <c r="H19" i="51"/>
  <c r="H18" i="51"/>
  <c r="C18" i="51"/>
  <c r="B18" i="51" s="1"/>
  <c r="H17" i="51"/>
  <c r="C17" i="51"/>
  <c r="B17" i="51" s="1"/>
  <c r="H16" i="51"/>
  <c r="C16" i="51"/>
  <c r="B16" i="51" s="1"/>
  <c r="H15" i="51"/>
  <c r="C15" i="51"/>
  <c r="B15" i="51" s="1"/>
  <c r="H14" i="51"/>
  <c r="B14" i="51"/>
  <c r="B13" i="51"/>
  <c r="C12" i="51"/>
  <c r="C11" i="51"/>
  <c r="C10" i="51"/>
  <c r="B10" i="51" s="1"/>
  <c r="C6" i="51"/>
  <c r="I4" i="51"/>
  <c r="F4" i="51"/>
  <c r="C4" i="51"/>
  <c r="I3" i="51"/>
  <c r="F3" i="51"/>
  <c r="C3" i="51"/>
  <c r="H23" i="52"/>
  <c r="H22" i="52"/>
  <c r="H21" i="52"/>
  <c r="H20" i="52"/>
  <c r="H19" i="52"/>
  <c r="H18" i="52"/>
  <c r="C18" i="52"/>
  <c r="B18" i="52" s="1"/>
  <c r="H17" i="52"/>
  <c r="C17" i="52"/>
  <c r="B17" i="52" s="1"/>
  <c r="H16" i="52"/>
  <c r="C16" i="52"/>
  <c r="B16" i="52" s="1"/>
  <c r="H15" i="52"/>
  <c r="C15" i="52"/>
  <c r="B15" i="52" s="1"/>
  <c r="H14" i="52"/>
  <c r="B14" i="52"/>
  <c r="B13" i="52"/>
  <c r="C12" i="52"/>
  <c r="C11" i="52"/>
  <c r="C10" i="52"/>
  <c r="B10" i="52" s="1"/>
  <c r="C6" i="52"/>
  <c r="I4" i="52"/>
  <c r="F4" i="52"/>
  <c r="C4" i="52"/>
  <c r="I3" i="52"/>
  <c r="F3" i="52"/>
  <c r="C3" i="52"/>
  <c r="H23" i="53"/>
  <c r="H22" i="53"/>
  <c r="H21" i="53"/>
  <c r="H20" i="53"/>
  <c r="H19" i="53"/>
  <c r="H18" i="53"/>
  <c r="C18" i="53"/>
  <c r="B18" i="53" s="1"/>
  <c r="H17" i="53"/>
  <c r="C17" i="53"/>
  <c r="B17" i="53" s="1"/>
  <c r="H16" i="53"/>
  <c r="C16" i="53"/>
  <c r="B16" i="53" s="1"/>
  <c r="H15" i="53"/>
  <c r="C15" i="53"/>
  <c r="B15" i="53" s="1"/>
  <c r="H14" i="53"/>
  <c r="B14" i="53"/>
  <c r="B13" i="53"/>
  <c r="C12" i="53"/>
  <c r="C11" i="53"/>
  <c r="C10" i="53"/>
  <c r="B10" i="53" s="1"/>
  <c r="C6" i="53"/>
  <c r="I4" i="53"/>
  <c r="F4" i="53"/>
  <c r="C4" i="53"/>
  <c r="I3" i="53"/>
  <c r="F3" i="53"/>
  <c r="C3" i="53"/>
  <c r="H23" i="54"/>
  <c r="H22" i="54"/>
  <c r="H21" i="54"/>
  <c r="H20" i="54"/>
  <c r="H19" i="54"/>
  <c r="H18" i="54"/>
  <c r="C18" i="54"/>
  <c r="B18" i="54" s="1"/>
  <c r="H17" i="54"/>
  <c r="C17" i="54"/>
  <c r="B17" i="54" s="1"/>
  <c r="H16" i="54"/>
  <c r="C16" i="54"/>
  <c r="B16" i="54" s="1"/>
  <c r="H15" i="54"/>
  <c r="C15" i="54"/>
  <c r="B15" i="54" s="1"/>
  <c r="H14" i="54"/>
  <c r="B14" i="54"/>
  <c r="B13" i="54"/>
  <c r="C12" i="54"/>
  <c r="C11" i="54"/>
  <c r="C10" i="54"/>
  <c r="B10" i="54" s="1"/>
  <c r="C6" i="54"/>
  <c r="I4" i="54"/>
  <c r="F4" i="54"/>
  <c r="C4" i="54"/>
  <c r="I3" i="54"/>
  <c r="F3" i="54"/>
  <c r="C3" i="54"/>
  <c r="H23" i="55"/>
  <c r="H22" i="55"/>
  <c r="H21" i="55"/>
  <c r="H20" i="55"/>
  <c r="H19" i="55"/>
  <c r="H18" i="55"/>
  <c r="C18" i="55"/>
  <c r="B18" i="55" s="1"/>
  <c r="H17" i="55"/>
  <c r="C17" i="55"/>
  <c r="B17" i="55" s="1"/>
  <c r="H16" i="55"/>
  <c r="C16" i="55"/>
  <c r="B16" i="55" s="1"/>
  <c r="H15" i="55"/>
  <c r="C15" i="55"/>
  <c r="B15" i="55" s="1"/>
  <c r="H14" i="55"/>
  <c r="B14" i="55"/>
  <c r="B13" i="55"/>
  <c r="C12" i="55"/>
  <c r="C11" i="55"/>
  <c r="C10" i="55"/>
  <c r="B10" i="55" s="1"/>
  <c r="C6" i="55"/>
  <c r="I4" i="55"/>
  <c r="F4" i="55"/>
  <c r="C4" i="55"/>
  <c r="I3" i="55"/>
  <c r="F3" i="55"/>
  <c r="C3" i="55"/>
  <c r="H23" i="56"/>
  <c r="H22" i="56"/>
  <c r="H21" i="56"/>
  <c r="H20" i="56"/>
  <c r="H19" i="56"/>
  <c r="H18" i="56"/>
  <c r="C18" i="56"/>
  <c r="B18" i="56" s="1"/>
  <c r="H17" i="56"/>
  <c r="C17" i="56"/>
  <c r="B17" i="56" s="1"/>
  <c r="H16" i="56"/>
  <c r="C16" i="56"/>
  <c r="B16" i="56" s="1"/>
  <c r="H15" i="56"/>
  <c r="C15" i="56"/>
  <c r="B15" i="56" s="1"/>
  <c r="H14" i="56"/>
  <c r="B14" i="56"/>
  <c r="B13" i="56"/>
  <c r="C12" i="56"/>
  <c r="C11" i="56"/>
  <c r="C10" i="56"/>
  <c r="B10" i="56" s="1"/>
  <c r="C6" i="56"/>
  <c r="I4" i="56"/>
  <c r="F4" i="56"/>
  <c r="C4" i="56"/>
  <c r="I3" i="56"/>
  <c r="F3" i="56"/>
  <c r="C3" i="56"/>
  <c r="H23" i="57"/>
  <c r="H22" i="57"/>
  <c r="H21" i="57"/>
  <c r="H20" i="57"/>
  <c r="H19" i="57"/>
  <c r="H18" i="57"/>
  <c r="C18" i="57"/>
  <c r="B18" i="57" s="1"/>
  <c r="H17" i="57"/>
  <c r="C17" i="57"/>
  <c r="B17" i="57" s="1"/>
  <c r="H16" i="57"/>
  <c r="C16" i="57"/>
  <c r="B16" i="57" s="1"/>
  <c r="H15" i="57"/>
  <c r="C15" i="57"/>
  <c r="B15" i="57" s="1"/>
  <c r="H14" i="57"/>
  <c r="B14" i="57"/>
  <c r="B13" i="57"/>
  <c r="C12" i="57"/>
  <c r="C11" i="57"/>
  <c r="C10" i="57"/>
  <c r="B10" i="57" s="1"/>
  <c r="C6" i="57"/>
  <c r="I4" i="57"/>
  <c r="F4" i="57"/>
  <c r="C4" i="57"/>
  <c r="I3" i="57"/>
  <c r="F3" i="57"/>
  <c r="C3" i="57"/>
  <c r="H23" i="58"/>
  <c r="H22" i="58"/>
  <c r="H21" i="58"/>
  <c r="H20" i="58"/>
  <c r="H19" i="58"/>
  <c r="H18" i="58"/>
  <c r="C18" i="58"/>
  <c r="B18" i="58" s="1"/>
  <c r="H17" i="58"/>
  <c r="C17" i="58"/>
  <c r="B17" i="58" s="1"/>
  <c r="H16" i="58"/>
  <c r="C16" i="58"/>
  <c r="B16" i="58" s="1"/>
  <c r="H15" i="58"/>
  <c r="C15" i="58"/>
  <c r="B15" i="58" s="1"/>
  <c r="H14" i="58"/>
  <c r="B14" i="58"/>
  <c r="B13" i="58"/>
  <c r="C12" i="58"/>
  <c r="C11" i="58"/>
  <c r="C10" i="58"/>
  <c r="B10" i="58" s="1"/>
  <c r="C6" i="58"/>
  <c r="I4" i="58"/>
  <c r="F4" i="58"/>
  <c r="C4" i="58"/>
  <c r="I3" i="58"/>
  <c r="F3" i="58"/>
  <c r="C3" i="58"/>
  <c r="H23" i="59"/>
  <c r="H22" i="59"/>
  <c r="H21" i="59"/>
  <c r="H20" i="59"/>
  <c r="H19" i="59"/>
  <c r="H18" i="59"/>
  <c r="C18" i="59"/>
  <c r="B18" i="59" s="1"/>
  <c r="H17" i="59"/>
  <c r="C17" i="59"/>
  <c r="B17" i="59" s="1"/>
  <c r="H16" i="59"/>
  <c r="C16" i="59"/>
  <c r="B16" i="59" s="1"/>
  <c r="H15" i="59"/>
  <c r="C15" i="59"/>
  <c r="B15" i="59" s="1"/>
  <c r="H14" i="59"/>
  <c r="B14" i="59"/>
  <c r="B13" i="59"/>
  <c r="C12" i="59"/>
  <c r="C11" i="59"/>
  <c r="C10" i="59"/>
  <c r="B10" i="59" s="1"/>
  <c r="C6" i="59"/>
  <c r="I4" i="59"/>
  <c r="F4" i="59"/>
  <c r="C4" i="59"/>
  <c r="I3" i="59"/>
  <c r="F3" i="59"/>
  <c r="C3" i="59"/>
  <c r="H23" i="60"/>
  <c r="H22" i="60"/>
  <c r="H21" i="60"/>
  <c r="H20" i="60"/>
  <c r="H19" i="60"/>
  <c r="H18" i="60"/>
  <c r="C18" i="60"/>
  <c r="B18" i="60" s="1"/>
  <c r="H17" i="60"/>
  <c r="C17" i="60"/>
  <c r="B17" i="60" s="1"/>
  <c r="H16" i="60"/>
  <c r="C16" i="60"/>
  <c r="B16" i="60" s="1"/>
  <c r="H15" i="60"/>
  <c r="C15" i="60"/>
  <c r="B15" i="60" s="1"/>
  <c r="H14" i="60"/>
  <c r="B14" i="60"/>
  <c r="B13" i="60"/>
  <c r="C12" i="60"/>
  <c r="C11" i="60"/>
  <c r="C10" i="60"/>
  <c r="B10" i="60" s="1"/>
  <c r="C6" i="60"/>
  <c r="I4" i="60"/>
  <c r="F4" i="60"/>
  <c r="C4" i="60"/>
  <c r="I3" i="60"/>
  <c r="F3" i="60"/>
  <c r="C3" i="60"/>
  <c r="H23" i="61"/>
  <c r="H22" i="61"/>
  <c r="H21" i="61"/>
  <c r="H20" i="61"/>
  <c r="H19" i="61"/>
  <c r="H18" i="61"/>
  <c r="C18" i="61"/>
  <c r="B18" i="61" s="1"/>
  <c r="H17" i="61"/>
  <c r="C17" i="61"/>
  <c r="B17" i="61" s="1"/>
  <c r="H16" i="61"/>
  <c r="C16" i="61"/>
  <c r="B16" i="61" s="1"/>
  <c r="H15" i="61"/>
  <c r="C15" i="61"/>
  <c r="B15" i="61" s="1"/>
  <c r="H14" i="61"/>
  <c r="B14" i="61"/>
  <c r="B13" i="61"/>
  <c r="C12" i="61"/>
  <c r="C11" i="61"/>
  <c r="C10" i="61"/>
  <c r="B10" i="61" s="1"/>
  <c r="C6" i="61"/>
  <c r="I4" i="61"/>
  <c r="F4" i="61"/>
  <c r="C4" i="61"/>
  <c r="I3" i="61"/>
  <c r="F3" i="61"/>
  <c r="C3" i="61"/>
  <c r="H23" i="62"/>
  <c r="H22" i="62"/>
  <c r="H21" i="62"/>
  <c r="H20" i="62"/>
  <c r="H19" i="62"/>
  <c r="H18" i="62"/>
  <c r="C18" i="62"/>
  <c r="B18" i="62" s="1"/>
  <c r="H17" i="62"/>
  <c r="C17" i="62"/>
  <c r="B17" i="62" s="1"/>
  <c r="H16" i="62"/>
  <c r="C16" i="62"/>
  <c r="B16" i="62" s="1"/>
  <c r="H15" i="62"/>
  <c r="C15" i="62"/>
  <c r="B15" i="62" s="1"/>
  <c r="H14" i="62"/>
  <c r="B14" i="62"/>
  <c r="B13" i="62"/>
  <c r="C12" i="62"/>
  <c r="C11" i="62"/>
  <c r="C10" i="62"/>
  <c r="B10" i="62" s="1"/>
  <c r="C6" i="62"/>
  <c r="I4" i="62"/>
  <c r="F4" i="62"/>
  <c r="C4" i="62"/>
  <c r="I3" i="62"/>
  <c r="F3" i="62"/>
  <c r="C3" i="62"/>
  <c r="H23" i="63"/>
  <c r="H22" i="63"/>
  <c r="H21" i="63"/>
  <c r="H20" i="63"/>
  <c r="H19" i="63"/>
  <c r="H18" i="63"/>
  <c r="C18" i="63"/>
  <c r="B18" i="63" s="1"/>
  <c r="H17" i="63"/>
  <c r="C17" i="63"/>
  <c r="B17" i="63" s="1"/>
  <c r="H16" i="63"/>
  <c r="C16" i="63"/>
  <c r="B16" i="63" s="1"/>
  <c r="H15" i="63"/>
  <c r="C15" i="63"/>
  <c r="B15" i="63" s="1"/>
  <c r="H14" i="63"/>
  <c r="B14" i="63"/>
  <c r="B13" i="63"/>
  <c r="C12" i="63"/>
  <c r="C11" i="63"/>
  <c r="C10" i="63"/>
  <c r="B10" i="63" s="1"/>
  <c r="C6" i="63"/>
  <c r="I4" i="63"/>
  <c r="F4" i="63"/>
  <c r="C4" i="63"/>
  <c r="I3" i="63"/>
  <c r="F3" i="63"/>
  <c r="C3" i="63"/>
  <c r="H23" i="64"/>
  <c r="H22" i="64"/>
  <c r="H21" i="64"/>
  <c r="H20" i="64"/>
  <c r="H19" i="64"/>
  <c r="H18" i="64"/>
  <c r="C18" i="64"/>
  <c r="B18" i="64" s="1"/>
  <c r="H17" i="64"/>
  <c r="C17" i="64"/>
  <c r="B17" i="64" s="1"/>
  <c r="H16" i="64"/>
  <c r="C16" i="64"/>
  <c r="B16" i="64" s="1"/>
  <c r="H15" i="64"/>
  <c r="C15" i="64"/>
  <c r="B15" i="64" s="1"/>
  <c r="H14" i="64"/>
  <c r="B14" i="64"/>
  <c r="B13" i="64"/>
  <c r="C12" i="64"/>
  <c r="C11" i="64"/>
  <c r="C10" i="64"/>
  <c r="B10" i="64" s="1"/>
  <c r="C6" i="64"/>
  <c r="I4" i="64"/>
  <c r="F4" i="64"/>
  <c r="C4" i="64"/>
  <c r="I3" i="64"/>
  <c r="F3" i="64"/>
  <c r="C3" i="64"/>
  <c r="H23" i="65"/>
  <c r="H22" i="65"/>
  <c r="H21" i="65"/>
  <c r="H20" i="65"/>
  <c r="H19" i="65"/>
  <c r="H18" i="65"/>
  <c r="C18" i="65"/>
  <c r="B18" i="65" s="1"/>
  <c r="H17" i="65"/>
  <c r="C17" i="65"/>
  <c r="B17" i="65" s="1"/>
  <c r="H16" i="65"/>
  <c r="C16" i="65"/>
  <c r="B16" i="65" s="1"/>
  <c r="H15" i="65"/>
  <c r="C15" i="65"/>
  <c r="B15" i="65" s="1"/>
  <c r="H14" i="65"/>
  <c r="B14" i="65"/>
  <c r="B13" i="65"/>
  <c r="C12" i="65"/>
  <c r="C11" i="65"/>
  <c r="C10" i="65"/>
  <c r="B10" i="65" s="1"/>
  <c r="C6" i="65"/>
  <c r="I4" i="65"/>
  <c r="F4" i="65"/>
  <c r="C4" i="65"/>
  <c r="I3" i="65"/>
  <c r="F3" i="65"/>
  <c r="C3" i="65"/>
  <c r="H23" i="66"/>
  <c r="H22" i="66"/>
  <c r="H21" i="66"/>
  <c r="H20" i="66"/>
  <c r="H19" i="66"/>
  <c r="H18" i="66"/>
  <c r="C18" i="66"/>
  <c r="B18" i="66" s="1"/>
  <c r="H17" i="66"/>
  <c r="C17" i="66"/>
  <c r="B17" i="66" s="1"/>
  <c r="H16" i="66"/>
  <c r="C16" i="66"/>
  <c r="B16" i="66" s="1"/>
  <c r="H15" i="66"/>
  <c r="C15" i="66"/>
  <c r="B15" i="66" s="1"/>
  <c r="H14" i="66"/>
  <c r="B14" i="66"/>
  <c r="B13" i="66"/>
  <c r="C12" i="66"/>
  <c r="C11" i="66"/>
  <c r="C10" i="66"/>
  <c r="B10" i="66" s="1"/>
  <c r="C6" i="66"/>
  <c r="I4" i="66"/>
  <c r="F4" i="66"/>
  <c r="C4" i="66"/>
  <c r="I3" i="66"/>
  <c r="F3" i="66"/>
  <c r="C3" i="66"/>
  <c r="H23" i="67"/>
  <c r="H22" i="67"/>
  <c r="H21" i="67"/>
  <c r="H20" i="67"/>
  <c r="H19" i="67"/>
  <c r="H18" i="67"/>
  <c r="C18" i="67"/>
  <c r="B18" i="67" s="1"/>
  <c r="H17" i="67"/>
  <c r="C17" i="67"/>
  <c r="B17" i="67" s="1"/>
  <c r="H16" i="67"/>
  <c r="C16" i="67"/>
  <c r="B16" i="67" s="1"/>
  <c r="H15" i="67"/>
  <c r="C15" i="67"/>
  <c r="B15" i="67" s="1"/>
  <c r="H14" i="67"/>
  <c r="B14" i="67"/>
  <c r="B13" i="67"/>
  <c r="C12" i="67"/>
  <c r="C11" i="67"/>
  <c r="C10" i="67"/>
  <c r="B10" i="67" s="1"/>
  <c r="C6" i="67"/>
  <c r="I4" i="67"/>
  <c r="F4" i="67"/>
  <c r="C4" i="67"/>
  <c r="I3" i="67"/>
  <c r="F3" i="67"/>
  <c r="C3" i="67"/>
  <c r="H23" i="68"/>
  <c r="H22" i="68"/>
  <c r="H21" i="68"/>
  <c r="H20" i="68"/>
  <c r="H19" i="68"/>
  <c r="H18" i="68"/>
  <c r="C18" i="68"/>
  <c r="B18" i="68" s="1"/>
  <c r="H17" i="68"/>
  <c r="C17" i="68"/>
  <c r="B17" i="68" s="1"/>
  <c r="H16" i="68"/>
  <c r="C16" i="68"/>
  <c r="B16" i="68" s="1"/>
  <c r="H15" i="68"/>
  <c r="C15" i="68"/>
  <c r="B15" i="68" s="1"/>
  <c r="H14" i="68"/>
  <c r="B14" i="68"/>
  <c r="B13" i="68"/>
  <c r="C12" i="68"/>
  <c r="C11" i="68"/>
  <c r="C10" i="68"/>
  <c r="B10" i="68" s="1"/>
  <c r="C6" i="68"/>
  <c r="I4" i="68"/>
  <c r="F4" i="68"/>
  <c r="C4" i="68"/>
  <c r="I3" i="68"/>
  <c r="F3" i="68"/>
  <c r="C3" i="68"/>
  <c r="H23" i="69"/>
  <c r="H22" i="69"/>
  <c r="H21" i="69"/>
  <c r="H20" i="69"/>
  <c r="H19" i="69"/>
  <c r="H18" i="69"/>
  <c r="C18" i="69"/>
  <c r="B18" i="69" s="1"/>
  <c r="H17" i="69"/>
  <c r="C17" i="69"/>
  <c r="B17" i="69" s="1"/>
  <c r="H16" i="69"/>
  <c r="C16" i="69"/>
  <c r="B16" i="69" s="1"/>
  <c r="H15" i="69"/>
  <c r="C15" i="69"/>
  <c r="B15" i="69" s="1"/>
  <c r="H14" i="69"/>
  <c r="B14" i="69"/>
  <c r="B13" i="69"/>
  <c r="C12" i="69"/>
  <c r="C11" i="69"/>
  <c r="C10" i="69"/>
  <c r="B10" i="69" s="1"/>
  <c r="C6" i="69"/>
  <c r="I4" i="69"/>
  <c r="F4" i="69"/>
  <c r="C4" i="69"/>
  <c r="I3" i="69"/>
  <c r="F3" i="69"/>
  <c r="C3" i="69"/>
  <c r="H23" i="70"/>
  <c r="H22" i="70"/>
  <c r="H21" i="70"/>
  <c r="H20" i="70"/>
  <c r="H19" i="70"/>
  <c r="H18" i="70"/>
  <c r="C18" i="70"/>
  <c r="B18" i="70" s="1"/>
  <c r="H17" i="70"/>
  <c r="C17" i="70"/>
  <c r="B17" i="70" s="1"/>
  <c r="H16" i="70"/>
  <c r="C16" i="70"/>
  <c r="B16" i="70" s="1"/>
  <c r="H15" i="70"/>
  <c r="C15" i="70"/>
  <c r="B15" i="70" s="1"/>
  <c r="H14" i="70"/>
  <c r="B14" i="70"/>
  <c r="B13" i="70"/>
  <c r="C12" i="70"/>
  <c r="C11" i="70"/>
  <c r="C10" i="70"/>
  <c r="B10" i="70" s="1"/>
  <c r="C6" i="70"/>
  <c r="I4" i="70"/>
  <c r="F4" i="70"/>
  <c r="C4" i="70"/>
  <c r="I3" i="70"/>
  <c r="F3" i="70"/>
  <c r="C3" i="70"/>
  <c r="H23" i="71"/>
  <c r="H22" i="71"/>
  <c r="H21" i="71"/>
  <c r="H20" i="71"/>
  <c r="H19" i="71"/>
  <c r="H18" i="71"/>
  <c r="C18" i="71"/>
  <c r="B18" i="71" s="1"/>
  <c r="H17" i="71"/>
  <c r="C17" i="71"/>
  <c r="B17" i="71" s="1"/>
  <c r="H16" i="71"/>
  <c r="C16" i="71"/>
  <c r="B16" i="71" s="1"/>
  <c r="H15" i="71"/>
  <c r="C15" i="71"/>
  <c r="B15" i="71" s="1"/>
  <c r="H14" i="71"/>
  <c r="B14" i="71"/>
  <c r="B13" i="71"/>
  <c r="C12" i="71"/>
  <c r="C11" i="71"/>
  <c r="C10" i="71"/>
  <c r="B10" i="71" s="1"/>
  <c r="C6" i="71"/>
  <c r="I4" i="71"/>
  <c r="F4" i="71"/>
  <c r="C4" i="71"/>
  <c r="I3" i="71"/>
  <c r="F3" i="71"/>
  <c r="C3" i="71"/>
  <c r="H23" i="72"/>
  <c r="H22" i="72"/>
  <c r="H21" i="72"/>
  <c r="H20" i="72"/>
  <c r="H19" i="72"/>
  <c r="H18" i="72"/>
  <c r="C18" i="72"/>
  <c r="B18" i="72" s="1"/>
  <c r="H17" i="72"/>
  <c r="C17" i="72"/>
  <c r="B17" i="72" s="1"/>
  <c r="H16" i="72"/>
  <c r="C16" i="72"/>
  <c r="B16" i="72" s="1"/>
  <c r="H15" i="72"/>
  <c r="C15" i="72"/>
  <c r="B15" i="72" s="1"/>
  <c r="H14" i="72"/>
  <c r="B14" i="72"/>
  <c r="B13" i="72"/>
  <c r="C12" i="72"/>
  <c r="C11" i="72"/>
  <c r="C10" i="72"/>
  <c r="B10" i="72" s="1"/>
  <c r="C6" i="72"/>
  <c r="I4" i="72"/>
  <c r="F4" i="72"/>
  <c r="C4" i="72"/>
  <c r="I3" i="72"/>
  <c r="F3" i="72"/>
  <c r="C3" i="72"/>
  <c r="H23" i="73"/>
  <c r="H22" i="73"/>
  <c r="H21" i="73"/>
  <c r="H20" i="73"/>
  <c r="H19" i="73"/>
  <c r="H18" i="73"/>
  <c r="C18" i="73"/>
  <c r="B18" i="73" s="1"/>
  <c r="H17" i="73"/>
  <c r="C17" i="73"/>
  <c r="B17" i="73" s="1"/>
  <c r="H16" i="73"/>
  <c r="C16" i="73"/>
  <c r="B16" i="73" s="1"/>
  <c r="H15" i="73"/>
  <c r="C15" i="73"/>
  <c r="B15" i="73" s="1"/>
  <c r="H14" i="73"/>
  <c r="B14" i="73"/>
  <c r="B13" i="73"/>
  <c r="C12" i="73"/>
  <c r="C11" i="73"/>
  <c r="C10" i="73"/>
  <c r="B10" i="73" s="1"/>
  <c r="C6" i="73"/>
  <c r="I4" i="73"/>
  <c r="F4" i="73"/>
  <c r="C4" i="73"/>
  <c r="I3" i="73"/>
  <c r="F3" i="73"/>
  <c r="C3" i="73"/>
  <c r="H23" i="74"/>
  <c r="H22" i="74"/>
  <c r="H21" i="74"/>
  <c r="H20" i="74"/>
  <c r="H19" i="74"/>
  <c r="H18" i="74"/>
  <c r="C18" i="74"/>
  <c r="B18" i="74" s="1"/>
  <c r="H17" i="74"/>
  <c r="C17" i="74"/>
  <c r="B17" i="74" s="1"/>
  <c r="H16" i="74"/>
  <c r="C16" i="74"/>
  <c r="B16" i="74" s="1"/>
  <c r="H15" i="74"/>
  <c r="C15" i="74"/>
  <c r="B15" i="74" s="1"/>
  <c r="H14" i="74"/>
  <c r="B14" i="74"/>
  <c r="B13" i="74"/>
  <c r="C12" i="74"/>
  <c r="C11" i="74"/>
  <c r="C10" i="74"/>
  <c r="B10" i="74" s="1"/>
  <c r="C6" i="74"/>
  <c r="I4" i="74"/>
  <c r="F4" i="74"/>
  <c r="C4" i="74"/>
  <c r="I3" i="74"/>
  <c r="F3" i="74"/>
  <c r="C3" i="74"/>
  <c r="H23" i="75"/>
  <c r="H22" i="75"/>
  <c r="H21" i="75"/>
  <c r="H20" i="75"/>
  <c r="H19" i="75"/>
  <c r="H18" i="75"/>
  <c r="C18" i="75"/>
  <c r="B18" i="75" s="1"/>
  <c r="H17" i="75"/>
  <c r="C17" i="75"/>
  <c r="B17" i="75" s="1"/>
  <c r="H16" i="75"/>
  <c r="C16" i="75"/>
  <c r="B16" i="75" s="1"/>
  <c r="H15" i="75"/>
  <c r="C15" i="75"/>
  <c r="B15" i="75" s="1"/>
  <c r="H14" i="75"/>
  <c r="B14" i="75"/>
  <c r="B13" i="75"/>
  <c r="C12" i="75"/>
  <c r="C11" i="75"/>
  <c r="C10" i="75"/>
  <c r="B10" i="75" s="1"/>
  <c r="C6" i="75"/>
  <c r="I4" i="75"/>
  <c r="F4" i="75"/>
  <c r="C4" i="75"/>
  <c r="I3" i="75"/>
  <c r="F3" i="75"/>
  <c r="C3" i="75"/>
  <c r="H23" i="76"/>
  <c r="H22" i="76"/>
  <c r="H21" i="76"/>
  <c r="H20" i="76"/>
  <c r="H19" i="76"/>
  <c r="H18" i="76"/>
  <c r="C18" i="76"/>
  <c r="B18" i="76" s="1"/>
  <c r="H17" i="76"/>
  <c r="C17" i="76"/>
  <c r="B17" i="76" s="1"/>
  <c r="H16" i="76"/>
  <c r="C16" i="76"/>
  <c r="B16" i="76" s="1"/>
  <c r="H15" i="76"/>
  <c r="C15" i="76"/>
  <c r="B15" i="76" s="1"/>
  <c r="H14" i="76"/>
  <c r="B14" i="76"/>
  <c r="B13" i="76"/>
  <c r="C12" i="76"/>
  <c r="C11" i="76"/>
  <c r="C10" i="76"/>
  <c r="B10" i="76" s="1"/>
  <c r="C6" i="76"/>
  <c r="I4" i="76"/>
  <c r="F4" i="76"/>
  <c r="C4" i="76"/>
  <c r="I3" i="76"/>
  <c r="F3" i="76"/>
  <c r="C3" i="76"/>
  <c r="H23" i="77"/>
  <c r="H22" i="77"/>
  <c r="H21" i="77"/>
  <c r="H20" i="77"/>
  <c r="H19" i="77"/>
  <c r="H18" i="77"/>
  <c r="C18" i="77"/>
  <c r="B18" i="77" s="1"/>
  <c r="H17" i="77"/>
  <c r="C17" i="77"/>
  <c r="B17" i="77" s="1"/>
  <c r="H16" i="77"/>
  <c r="C16" i="77"/>
  <c r="B16" i="77" s="1"/>
  <c r="H15" i="77"/>
  <c r="C15" i="77"/>
  <c r="B15" i="77" s="1"/>
  <c r="H14" i="77"/>
  <c r="B14" i="77"/>
  <c r="B13" i="77"/>
  <c r="C12" i="77"/>
  <c r="C11" i="77"/>
  <c r="C10" i="77"/>
  <c r="B10" i="77" s="1"/>
  <c r="C6" i="77"/>
  <c r="I4" i="77"/>
  <c r="F4" i="77"/>
  <c r="C4" i="77"/>
  <c r="I3" i="77"/>
  <c r="F3" i="77"/>
  <c r="C3" i="77"/>
  <c r="H23" i="78"/>
  <c r="H22" i="78"/>
  <c r="H21" i="78"/>
  <c r="H20" i="78"/>
  <c r="H19" i="78"/>
  <c r="H18" i="78"/>
  <c r="C18" i="78"/>
  <c r="B18" i="78" s="1"/>
  <c r="H17" i="78"/>
  <c r="C17" i="78"/>
  <c r="B17" i="78" s="1"/>
  <c r="H16" i="78"/>
  <c r="C16" i="78"/>
  <c r="B16" i="78" s="1"/>
  <c r="H15" i="78"/>
  <c r="C15" i="78"/>
  <c r="B15" i="78" s="1"/>
  <c r="H14" i="78"/>
  <c r="B14" i="78"/>
  <c r="B13" i="78"/>
  <c r="C12" i="78"/>
  <c r="C11" i="78"/>
  <c r="C10" i="78"/>
  <c r="B10" i="78" s="1"/>
  <c r="C6" i="78"/>
  <c r="I4" i="78"/>
  <c r="F4" i="78"/>
  <c r="C4" i="78"/>
  <c r="I3" i="78"/>
  <c r="F3" i="78"/>
  <c r="C3" i="78"/>
  <c r="H23" i="79"/>
  <c r="H22" i="79"/>
  <c r="H21" i="79"/>
  <c r="H20" i="79"/>
  <c r="H19" i="79"/>
  <c r="H18" i="79"/>
  <c r="C18" i="79"/>
  <c r="B18" i="79" s="1"/>
  <c r="H17" i="79"/>
  <c r="C17" i="79"/>
  <c r="B17" i="79" s="1"/>
  <c r="H16" i="79"/>
  <c r="C16" i="79"/>
  <c r="B16" i="79" s="1"/>
  <c r="H15" i="79"/>
  <c r="C15" i="79"/>
  <c r="B15" i="79" s="1"/>
  <c r="H14" i="79"/>
  <c r="B14" i="79"/>
  <c r="B13" i="79"/>
  <c r="C12" i="79"/>
  <c r="C11" i="79"/>
  <c r="C10" i="79"/>
  <c r="B10" i="79" s="1"/>
  <c r="C6" i="79"/>
  <c r="I4" i="79"/>
  <c r="F4" i="79"/>
  <c r="C4" i="79"/>
  <c r="I3" i="79"/>
  <c r="F3" i="79"/>
  <c r="C3" i="79"/>
  <c r="H23" i="80"/>
  <c r="H22" i="80"/>
  <c r="H21" i="80"/>
  <c r="H20" i="80"/>
  <c r="H19" i="80"/>
  <c r="H18" i="80"/>
  <c r="C18" i="80"/>
  <c r="B18" i="80" s="1"/>
  <c r="H17" i="80"/>
  <c r="C17" i="80"/>
  <c r="B17" i="80" s="1"/>
  <c r="H16" i="80"/>
  <c r="C16" i="80"/>
  <c r="B16" i="80" s="1"/>
  <c r="H15" i="80"/>
  <c r="C15" i="80"/>
  <c r="B15" i="80" s="1"/>
  <c r="H14" i="80"/>
  <c r="B14" i="80"/>
  <c r="B13" i="80"/>
  <c r="C12" i="80"/>
  <c r="C11" i="80"/>
  <c r="C10" i="80"/>
  <c r="B10" i="80" s="1"/>
  <c r="C6" i="80"/>
  <c r="I4" i="80"/>
  <c r="F4" i="80"/>
  <c r="C4" i="80"/>
  <c r="I3" i="80"/>
  <c r="F3" i="80"/>
  <c r="C3" i="80"/>
  <c r="H23" i="81"/>
  <c r="H22" i="81"/>
  <c r="H21" i="81"/>
  <c r="H20" i="81"/>
  <c r="H19" i="81"/>
  <c r="H18" i="81"/>
  <c r="C18" i="81"/>
  <c r="B18" i="81" s="1"/>
  <c r="H17" i="81"/>
  <c r="C17" i="81"/>
  <c r="B17" i="81" s="1"/>
  <c r="H16" i="81"/>
  <c r="C16" i="81"/>
  <c r="B16" i="81" s="1"/>
  <c r="H15" i="81"/>
  <c r="C15" i="81"/>
  <c r="B15" i="81" s="1"/>
  <c r="H14" i="81"/>
  <c r="B14" i="81"/>
  <c r="B13" i="81"/>
  <c r="C12" i="81"/>
  <c r="C11" i="81"/>
  <c r="C10" i="81"/>
  <c r="B10" i="81" s="1"/>
  <c r="C6" i="81"/>
  <c r="I4" i="81"/>
  <c r="F4" i="81"/>
  <c r="C4" i="81"/>
  <c r="I3" i="81"/>
  <c r="F3" i="81"/>
  <c r="C3" i="81"/>
  <c r="H23" i="43"/>
  <c r="H22" i="43"/>
  <c r="H21" i="43"/>
  <c r="H20" i="43"/>
  <c r="H19" i="43"/>
  <c r="H18" i="43"/>
  <c r="C18" i="43"/>
  <c r="B18" i="43" s="1"/>
  <c r="H17" i="43"/>
  <c r="C17" i="43"/>
  <c r="B17" i="43" s="1"/>
  <c r="H16" i="43"/>
  <c r="C16" i="43"/>
  <c r="B16" i="43" s="1"/>
  <c r="H15" i="43"/>
  <c r="C15" i="43"/>
  <c r="B15" i="43" s="1"/>
  <c r="H14" i="43"/>
  <c r="B14" i="43"/>
  <c r="B13" i="43"/>
  <c r="C12" i="43"/>
  <c r="C11" i="43"/>
  <c r="C10" i="43"/>
  <c r="B10" i="43" s="1"/>
  <c r="C6" i="43"/>
  <c r="I4" i="43"/>
  <c r="F4" i="43"/>
  <c r="C4" i="43"/>
  <c r="I3" i="43"/>
  <c r="F3" i="43"/>
  <c r="C3" i="43"/>
  <c r="H21" i="3"/>
  <c r="F28" i="1"/>
  <c r="F27" i="1"/>
  <c r="F26" i="1"/>
  <c r="F25" i="1"/>
  <c r="F24" i="1"/>
  <c r="E24" i="1"/>
  <c r="F23" i="1"/>
  <c r="B12" i="71" l="1"/>
  <c r="B12" i="75"/>
  <c r="B12" i="67"/>
  <c r="B11" i="43"/>
  <c r="B11" i="78"/>
  <c r="B11" i="74"/>
  <c r="B11" i="70"/>
  <c r="B11" i="58"/>
  <c r="B11" i="54"/>
  <c r="B11" i="50"/>
  <c r="B11" i="46"/>
  <c r="B12" i="43"/>
  <c r="B12" i="74"/>
  <c r="B12" i="62"/>
  <c r="B12" i="79"/>
  <c r="B12" i="78"/>
  <c r="B12" i="70"/>
  <c r="B12" i="58"/>
  <c r="B11" i="81"/>
  <c r="B11" i="77"/>
  <c r="B11" i="73"/>
  <c r="B11" i="69"/>
  <c r="B11" i="61"/>
  <c r="B11" i="57"/>
  <c r="B11" i="53"/>
  <c r="B11" i="49"/>
  <c r="B11" i="45"/>
  <c r="B12" i="61"/>
  <c r="B12" i="57"/>
  <c r="B12" i="45"/>
  <c r="B12" i="65"/>
  <c r="B11" i="80"/>
  <c r="B11" i="76"/>
  <c r="B11" i="72"/>
  <c r="B11" i="68"/>
  <c r="B11" i="64"/>
  <c r="B11" i="56"/>
  <c r="B11" i="48"/>
  <c r="B11" i="44"/>
  <c r="B12" i="80"/>
  <c r="B12" i="64"/>
  <c r="B12" i="60"/>
  <c r="B12" i="48"/>
  <c r="B12" i="68"/>
  <c r="B12" i="56"/>
  <c r="B11" i="79"/>
  <c r="B11" i="75"/>
  <c r="B11" i="71"/>
  <c r="B11" i="63"/>
  <c r="B11" i="51"/>
  <c r="B11" i="47"/>
  <c r="I23" i="68"/>
  <c r="J23" i="68" s="1"/>
  <c r="I20" i="48"/>
  <c r="J20" i="48" s="1"/>
  <c r="I21" i="78"/>
  <c r="J21" i="78" s="1"/>
  <c r="I20" i="70"/>
  <c r="J20" i="70" s="1"/>
  <c r="I22" i="81"/>
  <c r="J22" i="81" s="1"/>
  <c r="I21" i="79"/>
  <c r="J21" i="79" s="1"/>
  <c r="I23" i="73"/>
  <c r="J23" i="73" s="1"/>
  <c r="I20" i="81"/>
  <c r="J20" i="81" s="1"/>
  <c r="I20" i="75"/>
  <c r="J20" i="75" s="1"/>
  <c r="I20" i="67"/>
  <c r="J20" i="67" s="1"/>
  <c r="I20" i="63"/>
  <c r="J20" i="63" s="1"/>
  <c r="I21" i="80"/>
  <c r="J21" i="80" s="1"/>
  <c r="I23" i="70"/>
  <c r="J23" i="70" s="1"/>
  <c r="I20" i="43"/>
  <c r="J20" i="43" s="1"/>
  <c r="I20" i="72"/>
  <c r="J20" i="72" s="1"/>
  <c r="I20" i="68"/>
  <c r="J20" i="68" s="1"/>
  <c r="I23" i="76"/>
  <c r="J23" i="76" s="1"/>
  <c r="I23" i="80"/>
  <c r="J23" i="80" s="1"/>
  <c r="I21" i="76"/>
  <c r="J21" i="76" s="1"/>
  <c r="I23" i="75"/>
  <c r="J23" i="75" s="1"/>
  <c r="I23" i="67"/>
  <c r="J23" i="67" s="1"/>
  <c r="I23" i="81"/>
  <c r="J23" i="81" s="1"/>
  <c r="I21" i="77"/>
  <c r="J21" i="77" s="1"/>
  <c r="I20" i="73"/>
  <c r="J20" i="73" s="1"/>
  <c r="I23" i="64"/>
  <c r="J23" i="64" s="1"/>
  <c r="I22" i="74"/>
  <c r="J22" i="74" s="1"/>
  <c r="I21" i="58"/>
  <c r="J21" i="58" s="1"/>
  <c r="I22" i="66"/>
  <c r="J22" i="66" s="1"/>
  <c r="I22" i="62"/>
  <c r="J22" i="62" s="1"/>
  <c r="I21" i="43"/>
  <c r="J21" i="43" s="1"/>
  <c r="I22" i="80"/>
  <c r="J22" i="80" s="1"/>
  <c r="I22" i="71"/>
  <c r="J22" i="71" s="1"/>
  <c r="I22" i="72"/>
  <c r="J22" i="72" s="1"/>
  <c r="I21" i="64"/>
  <c r="J21" i="64" s="1"/>
  <c r="I22" i="43"/>
  <c r="J22" i="43" s="1"/>
  <c r="I22" i="69"/>
  <c r="J22" i="69" s="1"/>
  <c r="I21" i="65"/>
  <c r="J21" i="65" s="1"/>
  <c r="I21" i="81"/>
  <c r="J21" i="81" s="1"/>
  <c r="I20" i="80"/>
  <c r="J20" i="80" s="1"/>
  <c r="I22" i="79"/>
  <c r="J22" i="79" s="1"/>
  <c r="I22" i="78"/>
  <c r="J22" i="78" s="1"/>
  <c r="I23" i="77"/>
  <c r="J23" i="77" s="1"/>
  <c r="I20" i="74"/>
  <c r="J20" i="74" s="1"/>
  <c r="I21" i="73"/>
  <c r="J21" i="73" s="1"/>
  <c r="I23" i="72"/>
  <c r="J23" i="72" s="1"/>
  <c r="I20" i="69"/>
  <c r="J20" i="69" s="1"/>
  <c r="I21" i="68"/>
  <c r="J21" i="68" s="1"/>
  <c r="I21" i="67"/>
  <c r="J21" i="67" s="1"/>
  <c r="I20" i="66"/>
  <c r="J20" i="66" s="1"/>
  <c r="I22" i="65"/>
  <c r="J22" i="65" s="1"/>
  <c r="I20" i="62"/>
  <c r="J20" i="62" s="1"/>
  <c r="I22" i="61"/>
  <c r="J22" i="61" s="1"/>
  <c r="I21" i="57"/>
  <c r="J21" i="57" s="1"/>
  <c r="I23" i="56"/>
  <c r="J23" i="56" s="1"/>
  <c r="I20" i="52"/>
  <c r="J20" i="52" s="1"/>
  <c r="I22" i="51"/>
  <c r="J22" i="51" s="1"/>
  <c r="I20" i="47"/>
  <c r="J20" i="47" s="1"/>
  <c r="I22" i="46"/>
  <c r="J22" i="46" s="1"/>
  <c r="I22" i="45"/>
  <c r="J22" i="45" s="1"/>
  <c r="I23" i="79"/>
  <c r="J23" i="79" s="1"/>
  <c r="I23" i="78"/>
  <c r="J23" i="78" s="1"/>
  <c r="I21" i="74"/>
  <c r="J21" i="74" s="1"/>
  <c r="I22" i="73"/>
  <c r="J22" i="73" s="1"/>
  <c r="I21" i="69"/>
  <c r="J21" i="69" s="1"/>
  <c r="I22" i="68"/>
  <c r="J22" i="68" s="1"/>
  <c r="I22" i="67"/>
  <c r="J22" i="67" s="1"/>
  <c r="I21" i="66"/>
  <c r="J21" i="66" s="1"/>
  <c r="I23" i="65"/>
  <c r="J23" i="65" s="1"/>
  <c r="I21" i="62"/>
  <c r="J21" i="62" s="1"/>
  <c r="I23" i="61"/>
  <c r="J23" i="61" s="1"/>
  <c r="I20" i="58"/>
  <c r="J20" i="58" s="1"/>
  <c r="I22" i="57"/>
  <c r="J22" i="57" s="1"/>
  <c r="I20" i="53"/>
  <c r="J20" i="53" s="1"/>
  <c r="I21" i="52"/>
  <c r="J21" i="52" s="1"/>
  <c r="I23" i="51"/>
  <c r="J23" i="51" s="1"/>
  <c r="I21" i="47"/>
  <c r="J21" i="47" s="1"/>
  <c r="I23" i="46"/>
  <c r="J23" i="46" s="1"/>
  <c r="I23" i="45"/>
  <c r="J23" i="45" s="1"/>
  <c r="I23" i="57"/>
  <c r="J23" i="57" s="1"/>
  <c r="I20" i="54"/>
  <c r="J20" i="54" s="1"/>
  <c r="I21" i="53"/>
  <c r="J21" i="53" s="1"/>
  <c r="I22" i="52"/>
  <c r="J22" i="52" s="1"/>
  <c r="I20" i="49"/>
  <c r="J20" i="49" s="1"/>
  <c r="I21" i="48"/>
  <c r="J21" i="48" s="1"/>
  <c r="I22" i="47"/>
  <c r="J22" i="47" s="1"/>
  <c r="I21" i="75"/>
  <c r="J21" i="75" s="1"/>
  <c r="I20" i="71"/>
  <c r="J20" i="71" s="1"/>
  <c r="I21" i="70"/>
  <c r="J21" i="70" s="1"/>
  <c r="I23" i="69"/>
  <c r="J23" i="69" s="1"/>
  <c r="I23" i="66"/>
  <c r="J23" i="66" s="1"/>
  <c r="I21" i="63"/>
  <c r="J21" i="63" s="1"/>
  <c r="I23" i="62"/>
  <c r="J23" i="62" s="1"/>
  <c r="I20" i="59"/>
  <c r="J20" i="59" s="1"/>
  <c r="I22" i="58"/>
  <c r="J22" i="58" s="1"/>
  <c r="I20" i="55"/>
  <c r="J20" i="55" s="1"/>
  <c r="I21" i="54"/>
  <c r="J21" i="54" s="1"/>
  <c r="I22" i="53"/>
  <c r="J22" i="53" s="1"/>
  <c r="I23" i="52"/>
  <c r="J23" i="52" s="1"/>
  <c r="I21" i="49"/>
  <c r="J21" i="49" s="1"/>
  <c r="I22" i="48"/>
  <c r="J22" i="48" s="1"/>
  <c r="I23" i="47"/>
  <c r="J23" i="47" s="1"/>
  <c r="I23" i="43"/>
  <c r="J23" i="43" s="1"/>
  <c r="I20" i="77"/>
  <c r="J20" i="77" s="1"/>
  <c r="I20" i="76"/>
  <c r="J20" i="76" s="1"/>
  <c r="I22" i="75"/>
  <c r="J22" i="75" s="1"/>
  <c r="I23" i="74"/>
  <c r="J23" i="74" s="1"/>
  <c r="I21" i="71"/>
  <c r="J21" i="71" s="1"/>
  <c r="I22" i="70"/>
  <c r="J22" i="70" s="1"/>
  <c r="I20" i="64"/>
  <c r="J20" i="64" s="1"/>
  <c r="I22" i="63"/>
  <c r="J22" i="63" s="1"/>
  <c r="I20" i="60"/>
  <c r="J20" i="60" s="1"/>
  <c r="I21" i="59"/>
  <c r="J21" i="59" s="1"/>
  <c r="I23" i="58"/>
  <c r="J23" i="58" s="1"/>
  <c r="I21" i="55"/>
  <c r="J21" i="55" s="1"/>
  <c r="I22" i="54"/>
  <c r="J22" i="54" s="1"/>
  <c r="I23" i="53"/>
  <c r="J23" i="53" s="1"/>
  <c r="I20" i="50"/>
  <c r="J20" i="50" s="1"/>
  <c r="I22" i="49"/>
  <c r="J22" i="49" s="1"/>
  <c r="I23" i="48"/>
  <c r="J23" i="48" s="1"/>
  <c r="I20" i="44"/>
  <c r="J20" i="44" s="1"/>
  <c r="I23" i="63"/>
  <c r="J23" i="63" s="1"/>
  <c r="I21" i="60"/>
  <c r="J21" i="60" s="1"/>
  <c r="I22" i="59"/>
  <c r="J22" i="59" s="1"/>
  <c r="I20" i="56"/>
  <c r="J20" i="56" s="1"/>
  <c r="I22" i="55"/>
  <c r="J22" i="55" s="1"/>
  <c r="I23" i="54"/>
  <c r="J23" i="54" s="1"/>
  <c r="I21" i="50"/>
  <c r="J21" i="50" s="1"/>
  <c r="I23" i="49"/>
  <c r="J23" i="49" s="1"/>
  <c r="I21" i="44"/>
  <c r="J21" i="44" s="1"/>
  <c r="I20" i="79"/>
  <c r="J20" i="79" s="1"/>
  <c r="I20" i="78"/>
  <c r="J20" i="78" s="1"/>
  <c r="I22" i="77"/>
  <c r="J22" i="77" s="1"/>
  <c r="I22" i="76"/>
  <c r="J22" i="76" s="1"/>
  <c r="I21" i="72"/>
  <c r="J21" i="72" s="1"/>
  <c r="I23" i="71"/>
  <c r="J23" i="71" s="1"/>
  <c r="I20" i="65"/>
  <c r="J20" i="65" s="1"/>
  <c r="I22" i="64"/>
  <c r="J22" i="64" s="1"/>
  <c r="I20" i="61"/>
  <c r="J20" i="61" s="1"/>
  <c r="I22" i="60"/>
  <c r="J22" i="60" s="1"/>
  <c r="I23" i="59"/>
  <c r="J23" i="59" s="1"/>
  <c r="I21" i="56"/>
  <c r="J21" i="56" s="1"/>
  <c r="I23" i="55"/>
  <c r="J23" i="55" s="1"/>
  <c r="I20" i="51"/>
  <c r="J20" i="51" s="1"/>
  <c r="I22" i="50"/>
  <c r="J22" i="50" s="1"/>
  <c r="I20" i="46"/>
  <c r="J20" i="46" s="1"/>
  <c r="I20" i="45"/>
  <c r="J20" i="45" s="1"/>
  <c r="I22" i="44"/>
  <c r="J22" i="44" s="1"/>
  <c r="I21" i="61"/>
  <c r="J21" i="61" s="1"/>
  <c r="I23" i="60"/>
  <c r="J23" i="60" s="1"/>
  <c r="I20" i="57"/>
  <c r="J20" i="57" s="1"/>
  <c r="I22" i="56"/>
  <c r="J22" i="56" s="1"/>
  <c r="I21" i="51"/>
  <c r="J21" i="51" s="1"/>
  <c r="I23" i="50"/>
  <c r="J23" i="50" s="1"/>
  <c r="I21" i="46"/>
  <c r="J21" i="46" s="1"/>
  <c r="I21" i="45"/>
  <c r="J21" i="45" s="1"/>
  <c r="I23" i="44"/>
  <c r="J23" i="44" s="1"/>
  <c r="B11" i="67"/>
  <c r="B12" i="76"/>
  <c r="B11" i="52"/>
  <c r="B11" i="55"/>
  <c r="B11" i="60"/>
  <c r="B12" i="44"/>
  <c r="B11" i="65"/>
  <c r="B11" i="62"/>
  <c r="B12" i="81"/>
  <c r="B12" i="77"/>
  <c r="B11" i="66"/>
  <c r="B12" i="73"/>
  <c r="B12" i="66"/>
  <c r="B12" i="69"/>
  <c r="B12" i="72"/>
  <c r="B12" i="63"/>
  <c r="B12" i="59"/>
  <c r="B12" i="49"/>
  <c r="B11" i="59"/>
  <c r="B12" i="55"/>
  <c r="B12" i="50"/>
  <c r="B12" i="46"/>
  <c r="B12" i="54"/>
  <c r="B12" i="53"/>
  <c r="B12" i="51"/>
  <c r="B12" i="47"/>
  <c r="B12" i="52"/>
  <c r="B13" i="3" l="1"/>
  <c r="B14" i="3"/>
  <c r="C11" i="3"/>
  <c r="C10" i="3"/>
  <c r="B10" i="3" s="1"/>
  <c r="B11" i="3" l="1"/>
  <c r="B12" i="3"/>
  <c r="F4" i="2"/>
  <c r="I4" i="2"/>
  <c r="I3" i="2"/>
  <c r="F3" i="2"/>
  <c r="C4" i="2"/>
  <c r="C3" i="2"/>
  <c r="C18" i="3" l="1"/>
  <c r="B18" i="3" s="1"/>
  <c r="C17" i="3"/>
  <c r="B17" i="3" s="1"/>
  <c r="C16" i="3"/>
  <c r="B16" i="3" s="1"/>
  <c r="C15" i="3"/>
  <c r="B15" i="3" s="1"/>
  <c r="F3" i="3" l="1"/>
  <c r="C4" i="3"/>
  <c r="C3" i="3"/>
  <c r="F4" i="3"/>
  <c r="H17" i="3" l="1"/>
  <c r="H16" i="3"/>
  <c r="H23" i="3"/>
  <c r="I23" i="3" s="1"/>
  <c r="J23" i="3" s="1"/>
  <c r="E28" i="1" l="1"/>
  <c r="E27" i="1"/>
  <c r="E26" i="1"/>
  <c r="E25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I12" i="3" s="1"/>
  <c r="E11" i="1"/>
  <c r="F10" i="1"/>
  <c r="E10" i="1"/>
  <c r="F9" i="1"/>
  <c r="E9" i="1"/>
  <c r="H18" i="3"/>
  <c r="H20" i="3"/>
  <c r="I20" i="3" s="1"/>
  <c r="I21" i="3"/>
  <c r="H22" i="3"/>
  <c r="I22" i="3" s="1"/>
  <c r="I13" i="43" l="1"/>
  <c r="I13" i="65"/>
  <c r="I13" i="64"/>
  <c r="I13" i="76"/>
  <c r="I13" i="46"/>
  <c r="I13" i="3"/>
  <c r="I13" i="57"/>
  <c r="I13" i="56"/>
  <c r="I13" i="52"/>
  <c r="I13" i="77"/>
  <c r="I13" i="59"/>
  <c r="I13" i="45"/>
  <c r="I13" i="80"/>
  <c r="I13" i="74"/>
  <c r="I13" i="49"/>
  <c r="I13" i="48"/>
  <c r="I13" i="75"/>
  <c r="I13" i="69"/>
  <c r="I13" i="66"/>
  <c r="I13" i="44"/>
  <c r="I13" i="79"/>
  <c r="I13" i="61"/>
  <c r="I13" i="68"/>
  <c r="I13" i="55"/>
  <c r="I13" i="67"/>
  <c r="I13" i="72"/>
  <c r="I13" i="54"/>
  <c r="I13" i="58"/>
  <c r="I13" i="60"/>
  <c r="I13" i="71"/>
  <c r="I13" i="78"/>
  <c r="I13" i="53"/>
  <c r="I13" i="50"/>
  <c r="I13" i="51"/>
  <c r="I13" i="63"/>
  <c r="I13" i="70"/>
  <c r="I13" i="81"/>
  <c r="I13" i="62"/>
  <c r="I13" i="73"/>
  <c r="I13" i="47"/>
  <c r="I11" i="74"/>
  <c r="J11" i="74" s="1"/>
  <c r="I11" i="58"/>
  <c r="J11" i="58" s="1"/>
  <c r="I11" i="64"/>
  <c r="J11" i="64" s="1"/>
  <c r="I11" i="56"/>
  <c r="J11" i="56" s="1"/>
  <c r="I11" i="66"/>
  <c r="J11" i="66" s="1"/>
  <c r="I11" i="57"/>
  <c r="J11" i="57" s="1"/>
  <c r="I11" i="71"/>
  <c r="J11" i="71" s="1"/>
  <c r="I11" i="48"/>
  <c r="J11" i="48" s="1"/>
  <c r="I11" i="54"/>
  <c r="J11" i="54" s="1"/>
  <c r="I11" i="81"/>
  <c r="J11" i="81" s="1"/>
  <c r="I11" i="70"/>
  <c r="J11" i="70" s="1"/>
  <c r="I11" i="76"/>
  <c r="J11" i="76" s="1"/>
  <c r="I11" i="52"/>
  <c r="J11" i="52" s="1"/>
  <c r="I11" i="72"/>
  <c r="J11" i="72" s="1"/>
  <c r="I11" i="47"/>
  <c r="J11" i="47" s="1"/>
  <c r="I11" i="60"/>
  <c r="J11" i="60" s="1"/>
  <c r="I11" i="45"/>
  <c r="J11" i="45" s="1"/>
  <c r="I11" i="68"/>
  <c r="J11" i="68" s="1"/>
  <c r="I11" i="65"/>
  <c r="J11" i="65" s="1"/>
  <c r="I11" i="46"/>
  <c r="J11" i="46" s="1"/>
  <c r="I11" i="49"/>
  <c r="J11" i="49" s="1"/>
  <c r="I11" i="80"/>
  <c r="J11" i="80" s="1"/>
  <c r="I11" i="67"/>
  <c r="J11" i="67" s="1"/>
  <c r="I11" i="44"/>
  <c r="J11" i="44" s="1"/>
  <c r="I11" i="63"/>
  <c r="J11" i="63" s="1"/>
  <c r="I11" i="43"/>
  <c r="J11" i="43" s="1"/>
  <c r="I11" i="59"/>
  <c r="J11" i="59" s="1"/>
  <c r="I11" i="62"/>
  <c r="J11" i="62" s="1"/>
  <c r="I11" i="55"/>
  <c r="J11" i="55" s="1"/>
  <c r="I11" i="77"/>
  <c r="J11" i="77" s="1"/>
  <c r="I11" i="69"/>
  <c r="J11" i="69" s="1"/>
  <c r="I11" i="79"/>
  <c r="J11" i="79" s="1"/>
  <c r="I11" i="61"/>
  <c r="J11" i="61" s="1"/>
  <c r="I11" i="51"/>
  <c r="J11" i="51" s="1"/>
  <c r="I11" i="78"/>
  <c r="J11" i="78" s="1"/>
  <c r="I11" i="50"/>
  <c r="J11" i="50" s="1"/>
  <c r="I11" i="53"/>
  <c r="J11" i="53" s="1"/>
  <c r="I11" i="73"/>
  <c r="J11" i="73" s="1"/>
  <c r="I11" i="75"/>
  <c r="J11" i="75" s="1"/>
  <c r="I17" i="59"/>
  <c r="J17" i="59" s="1"/>
  <c r="I17" i="53"/>
  <c r="J17" i="53" s="1"/>
  <c r="I17" i="65"/>
  <c r="J17" i="65" s="1"/>
  <c r="I17" i="70"/>
  <c r="J17" i="70" s="1"/>
  <c r="I17" i="77"/>
  <c r="J17" i="77" s="1"/>
  <c r="I17" i="51"/>
  <c r="J17" i="51" s="1"/>
  <c r="I17" i="73"/>
  <c r="J17" i="73" s="1"/>
  <c r="I17" i="80"/>
  <c r="J17" i="80" s="1"/>
  <c r="I17" i="74"/>
  <c r="J17" i="74" s="1"/>
  <c r="I17" i="75"/>
  <c r="J17" i="75" s="1"/>
  <c r="I17" i="63"/>
  <c r="J17" i="63" s="1"/>
  <c r="I17" i="54"/>
  <c r="J17" i="54" s="1"/>
  <c r="I17" i="61"/>
  <c r="J17" i="61" s="1"/>
  <c r="I17" i="43"/>
  <c r="J17" i="43" s="1"/>
  <c r="I17" i="78"/>
  <c r="J17" i="78" s="1"/>
  <c r="I17" i="64"/>
  <c r="J17" i="64" s="1"/>
  <c r="I17" i="44"/>
  <c r="J17" i="44" s="1"/>
  <c r="I17" i="57"/>
  <c r="J17" i="57" s="1"/>
  <c r="I17" i="71"/>
  <c r="J17" i="71" s="1"/>
  <c r="I17" i="76"/>
  <c r="J17" i="76" s="1"/>
  <c r="I17" i="68"/>
  <c r="J17" i="68" s="1"/>
  <c r="I17" i="66"/>
  <c r="J17" i="66" s="1"/>
  <c r="I17" i="48"/>
  <c r="J17" i="48" s="1"/>
  <c r="I17" i="58"/>
  <c r="J17" i="58" s="1"/>
  <c r="I17" i="50"/>
  <c r="J17" i="50" s="1"/>
  <c r="I17" i="45"/>
  <c r="J17" i="45" s="1"/>
  <c r="I17" i="56"/>
  <c r="J17" i="56" s="1"/>
  <c r="I17" i="46"/>
  <c r="J17" i="46" s="1"/>
  <c r="I17" i="69"/>
  <c r="J17" i="69" s="1"/>
  <c r="I17" i="62"/>
  <c r="J17" i="62" s="1"/>
  <c r="I17" i="47"/>
  <c r="J17" i="47" s="1"/>
  <c r="I17" i="55"/>
  <c r="J17" i="55" s="1"/>
  <c r="I17" i="72"/>
  <c r="J17" i="72" s="1"/>
  <c r="I17" i="79"/>
  <c r="J17" i="79" s="1"/>
  <c r="I17" i="60"/>
  <c r="J17" i="60" s="1"/>
  <c r="I17" i="67"/>
  <c r="J17" i="67" s="1"/>
  <c r="I17" i="81"/>
  <c r="J17" i="81" s="1"/>
  <c r="I17" i="52"/>
  <c r="J17" i="52" s="1"/>
  <c r="I17" i="49"/>
  <c r="J17" i="49" s="1"/>
  <c r="I18" i="52"/>
  <c r="J18" i="52" s="1"/>
  <c r="I18" i="45"/>
  <c r="J18" i="45" s="1"/>
  <c r="I18" i="67"/>
  <c r="J18" i="67" s="1"/>
  <c r="I18" i="49"/>
  <c r="J18" i="49" s="1"/>
  <c r="I18" i="48"/>
  <c r="J18" i="48" s="1"/>
  <c r="I18" i="71"/>
  <c r="J18" i="71" s="1"/>
  <c r="I18" i="43"/>
  <c r="J18" i="43" s="1"/>
  <c r="I18" i="73"/>
  <c r="J18" i="73" s="1"/>
  <c r="I18" i="77"/>
  <c r="J18" i="77" s="1"/>
  <c r="I18" i="55"/>
  <c r="J18" i="55" s="1"/>
  <c r="I18" i="61"/>
  <c r="J18" i="61" s="1"/>
  <c r="I18" i="46"/>
  <c r="J18" i="46" s="1"/>
  <c r="I18" i="69"/>
  <c r="J18" i="69" s="1"/>
  <c r="I18" i="66"/>
  <c r="J18" i="66" s="1"/>
  <c r="I18" i="47"/>
  <c r="J18" i="47" s="1"/>
  <c r="I18" i="68"/>
  <c r="J18" i="68" s="1"/>
  <c r="I18" i="44"/>
  <c r="J18" i="44" s="1"/>
  <c r="I18" i="64"/>
  <c r="J18" i="64" s="1"/>
  <c r="I18" i="50"/>
  <c r="J18" i="50" s="1"/>
  <c r="I18" i="72"/>
  <c r="J18" i="72" s="1"/>
  <c r="I18" i="79"/>
  <c r="J18" i="79" s="1"/>
  <c r="I18" i="51"/>
  <c r="J18" i="51" s="1"/>
  <c r="I18" i="74"/>
  <c r="J18" i="74" s="1"/>
  <c r="I18" i="76"/>
  <c r="J18" i="76" s="1"/>
  <c r="I18" i="70"/>
  <c r="J18" i="70" s="1"/>
  <c r="I18" i="75"/>
  <c r="J18" i="75" s="1"/>
  <c r="I18" i="59"/>
  <c r="J18" i="59" s="1"/>
  <c r="I18" i="65"/>
  <c r="J18" i="65" s="1"/>
  <c r="I18" i="57"/>
  <c r="J18" i="57" s="1"/>
  <c r="I18" i="58"/>
  <c r="J18" i="58" s="1"/>
  <c r="I18" i="54"/>
  <c r="J18" i="54" s="1"/>
  <c r="I18" i="81"/>
  <c r="J18" i="81" s="1"/>
  <c r="I18" i="60"/>
  <c r="J18" i="60" s="1"/>
  <c r="I18" i="80"/>
  <c r="J18" i="80" s="1"/>
  <c r="I18" i="53"/>
  <c r="J18" i="53" s="1"/>
  <c r="I18" i="63"/>
  <c r="J18" i="63" s="1"/>
  <c r="I18" i="62"/>
  <c r="J18" i="62" s="1"/>
  <c r="I18" i="78"/>
  <c r="J18" i="78" s="1"/>
  <c r="I18" i="56"/>
  <c r="J18" i="56" s="1"/>
  <c r="I19" i="75"/>
  <c r="J19" i="75" s="1"/>
  <c r="B28" i="75" s="1"/>
  <c r="I19" i="55"/>
  <c r="J19" i="55" s="1"/>
  <c r="B28" i="55" s="1"/>
  <c r="I19" i="61"/>
  <c r="J19" i="61" s="1"/>
  <c r="B28" i="61" s="1"/>
  <c r="I19" i="47"/>
  <c r="J19" i="47" s="1"/>
  <c r="B28" i="47" s="1"/>
  <c r="I19" i="74"/>
  <c r="J19" i="74" s="1"/>
  <c r="B28" i="74" s="1"/>
  <c r="I19" i="58"/>
  <c r="J19" i="58" s="1"/>
  <c r="B28" i="58" s="1"/>
  <c r="I19" i="49"/>
  <c r="J19" i="49" s="1"/>
  <c r="B28" i="49" s="1"/>
  <c r="I19" i="64"/>
  <c r="J19" i="64" s="1"/>
  <c r="B28" i="64" s="1"/>
  <c r="I19" i="51"/>
  <c r="J19" i="51" s="1"/>
  <c r="B28" i="51" s="1"/>
  <c r="I19" i="53"/>
  <c r="J19" i="53" s="1"/>
  <c r="B28" i="53" s="1"/>
  <c r="I19" i="78"/>
  <c r="J19" i="78" s="1"/>
  <c r="B28" i="78" s="1"/>
  <c r="I19" i="69"/>
  <c r="J19" i="69" s="1"/>
  <c r="B28" i="69" s="1"/>
  <c r="I19" i="56"/>
  <c r="J19" i="56" s="1"/>
  <c r="B28" i="56" s="1"/>
  <c r="I19" i="62"/>
  <c r="J19" i="62" s="1"/>
  <c r="B28" i="62" s="1"/>
  <c r="I19" i="80"/>
  <c r="J19" i="80" s="1"/>
  <c r="B28" i="80" s="1"/>
  <c r="I19" i="66"/>
  <c r="J19" i="66" s="1"/>
  <c r="B28" i="66" s="1"/>
  <c r="I19" i="54"/>
  <c r="J19" i="54" s="1"/>
  <c r="B28" i="54" s="1"/>
  <c r="I19" i="72"/>
  <c r="J19" i="72" s="1"/>
  <c r="B28" i="72" s="1"/>
  <c r="I19" i="81"/>
  <c r="J19" i="81" s="1"/>
  <c r="B28" i="81" s="1"/>
  <c r="I19" i="60"/>
  <c r="J19" i="60" s="1"/>
  <c r="B28" i="60" s="1"/>
  <c r="I19" i="59"/>
  <c r="J19" i="59" s="1"/>
  <c r="B28" i="59" s="1"/>
  <c r="I19" i="70"/>
  <c r="J19" i="70" s="1"/>
  <c r="B28" i="70" s="1"/>
  <c r="I19" i="63"/>
  <c r="J19" i="63" s="1"/>
  <c r="B28" i="63" s="1"/>
  <c r="I19" i="44"/>
  <c r="J19" i="44" s="1"/>
  <c r="B28" i="44" s="1"/>
  <c r="I19" i="52"/>
  <c r="J19" i="52" s="1"/>
  <c r="B28" i="52" s="1"/>
  <c r="I19" i="77"/>
  <c r="J19" i="77" s="1"/>
  <c r="B28" i="77" s="1"/>
  <c r="I19" i="65"/>
  <c r="J19" i="65" s="1"/>
  <c r="B28" i="65" s="1"/>
  <c r="I19" i="79"/>
  <c r="J19" i="79" s="1"/>
  <c r="B28" i="79" s="1"/>
  <c r="I19" i="43"/>
  <c r="J19" i="43" s="1"/>
  <c r="B28" i="43" s="1"/>
  <c r="I19" i="50"/>
  <c r="J19" i="50" s="1"/>
  <c r="B28" i="50" s="1"/>
  <c r="I19" i="45"/>
  <c r="J19" i="45" s="1"/>
  <c r="B28" i="45" s="1"/>
  <c r="I19" i="67"/>
  <c r="J19" i="67" s="1"/>
  <c r="B28" i="67" s="1"/>
  <c r="I19" i="48"/>
  <c r="J19" i="48" s="1"/>
  <c r="B28" i="48" s="1"/>
  <c r="I19" i="46"/>
  <c r="J19" i="46" s="1"/>
  <c r="B28" i="46" s="1"/>
  <c r="I19" i="71"/>
  <c r="J19" i="71" s="1"/>
  <c r="B28" i="71" s="1"/>
  <c r="I19" i="73"/>
  <c r="J19" i="73" s="1"/>
  <c r="B28" i="73" s="1"/>
  <c r="I19" i="68"/>
  <c r="J19" i="68" s="1"/>
  <c r="B28" i="68" s="1"/>
  <c r="I19" i="57"/>
  <c r="J19" i="57" s="1"/>
  <c r="B28" i="57" s="1"/>
  <c r="I19" i="76"/>
  <c r="J19" i="76" s="1"/>
  <c r="B28" i="76" s="1"/>
  <c r="I16" i="43"/>
  <c r="J16" i="43" s="1"/>
  <c r="I16" i="62"/>
  <c r="J16" i="62" s="1"/>
  <c r="I16" i="69"/>
  <c r="J16" i="69" s="1"/>
  <c r="I16" i="65"/>
  <c r="J16" i="65" s="1"/>
  <c r="I16" i="67"/>
  <c r="J16" i="67" s="1"/>
  <c r="I16" i="58"/>
  <c r="J16" i="58" s="1"/>
  <c r="I16" i="44"/>
  <c r="J16" i="44" s="1"/>
  <c r="I16" i="74"/>
  <c r="J16" i="74" s="1"/>
  <c r="I16" i="72"/>
  <c r="J16" i="72" s="1"/>
  <c r="I16" i="48"/>
  <c r="J16" i="48" s="1"/>
  <c r="I16" i="70"/>
  <c r="J16" i="70" s="1"/>
  <c r="I16" i="49"/>
  <c r="J16" i="49" s="1"/>
  <c r="I16" i="68"/>
  <c r="J16" i="68" s="1"/>
  <c r="I16" i="51"/>
  <c r="J16" i="51" s="1"/>
  <c r="I16" i="60"/>
  <c r="J16" i="60" s="1"/>
  <c r="I16" i="50"/>
  <c r="J16" i="50" s="1"/>
  <c r="I16" i="45"/>
  <c r="J16" i="45" s="1"/>
  <c r="I16" i="53"/>
  <c r="J16" i="53" s="1"/>
  <c r="I16" i="80"/>
  <c r="J16" i="80" s="1"/>
  <c r="I16" i="81"/>
  <c r="J16" i="81" s="1"/>
  <c r="I16" i="61"/>
  <c r="J16" i="61" s="1"/>
  <c r="I16" i="73"/>
  <c r="J16" i="73" s="1"/>
  <c r="I16" i="77"/>
  <c r="J16" i="77" s="1"/>
  <c r="I16" i="66"/>
  <c r="J16" i="66" s="1"/>
  <c r="I16" i="79"/>
  <c r="J16" i="79" s="1"/>
  <c r="I16" i="57"/>
  <c r="J16" i="57" s="1"/>
  <c r="I16" i="47"/>
  <c r="J16" i="47" s="1"/>
  <c r="I16" i="63"/>
  <c r="J16" i="63" s="1"/>
  <c r="I16" i="55"/>
  <c r="J16" i="55" s="1"/>
  <c r="I16" i="56"/>
  <c r="J16" i="56" s="1"/>
  <c r="I16" i="46"/>
  <c r="J16" i="46" s="1"/>
  <c r="I16" i="59"/>
  <c r="J16" i="59" s="1"/>
  <c r="I16" i="64"/>
  <c r="J16" i="64" s="1"/>
  <c r="I16" i="54"/>
  <c r="J16" i="54" s="1"/>
  <c r="I16" i="78"/>
  <c r="J16" i="78" s="1"/>
  <c r="I16" i="71"/>
  <c r="J16" i="71" s="1"/>
  <c r="I16" i="75"/>
  <c r="J16" i="75" s="1"/>
  <c r="I16" i="52"/>
  <c r="J16" i="52" s="1"/>
  <c r="I16" i="76"/>
  <c r="J16" i="76" s="1"/>
  <c r="I10" i="73"/>
  <c r="J10" i="73" s="1"/>
  <c r="I10" i="55"/>
  <c r="J10" i="55" s="1"/>
  <c r="I10" i="45"/>
  <c r="J10" i="45" s="1"/>
  <c r="I10" i="68"/>
  <c r="J10" i="68" s="1"/>
  <c r="I10" i="61"/>
  <c r="J10" i="61" s="1"/>
  <c r="I10" i="46"/>
  <c r="J10" i="46" s="1"/>
  <c r="I10" i="69"/>
  <c r="J10" i="69" s="1"/>
  <c r="I10" i="54"/>
  <c r="J10" i="54" s="1"/>
  <c r="I10" i="77"/>
  <c r="J10" i="77" s="1"/>
  <c r="I10" i="44"/>
  <c r="J10" i="44" s="1"/>
  <c r="I10" i="43"/>
  <c r="J10" i="43" s="1"/>
  <c r="I10" i="64"/>
  <c r="J10" i="64" s="1"/>
  <c r="I10" i="50"/>
  <c r="J10" i="50" s="1"/>
  <c r="I10" i="72"/>
  <c r="J10" i="72" s="1"/>
  <c r="I10" i="79"/>
  <c r="J10" i="79" s="1"/>
  <c r="I10" i="67"/>
  <c r="J10" i="67" s="1"/>
  <c r="I10" i="51"/>
  <c r="J10" i="51" s="1"/>
  <c r="I10" i="74"/>
  <c r="J10" i="74" s="1"/>
  <c r="I10" i="66"/>
  <c r="J10" i="66" s="1"/>
  <c r="I10" i="62"/>
  <c r="J10" i="62" s="1"/>
  <c r="I10" i="53"/>
  <c r="J10" i="53" s="1"/>
  <c r="I10" i="75"/>
  <c r="J10" i="75" s="1"/>
  <c r="I10" i="60"/>
  <c r="J10" i="60" s="1"/>
  <c r="I10" i="81"/>
  <c r="J10" i="81" s="1"/>
  <c r="I10" i="63"/>
  <c r="J10" i="63" s="1"/>
  <c r="I10" i="56"/>
  <c r="J10" i="56" s="1"/>
  <c r="I10" i="47"/>
  <c r="J10" i="47" s="1"/>
  <c r="I10" i="78"/>
  <c r="J10" i="78" s="1"/>
  <c r="I10" i="59"/>
  <c r="J10" i="59" s="1"/>
  <c r="I10" i="76"/>
  <c r="J10" i="76" s="1"/>
  <c r="I10" i="71"/>
  <c r="J10" i="71" s="1"/>
  <c r="I10" i="80"/>
  <c r="J10" i="80" s="1"/>
  <c r="I10" i="52"/>
  <c r="J10" i="52" s="1"/>
  <c r="I10" i="70"/>
  <c r="J10" i="70" s="1"/>
  <c r="I10" i="49"/>
  <c r="J10" i="49" s="1"/>
  <c r="I10" i="58"/>
  <c r="J10" i="58" s="1"/>
  <c r="I10" i="48"/>
  <c r="J10" i="48" s="1"/>
  <c r="I10" i="65"/>
  <c r="J10" i="65" s="1"/>
  <c r="I10" i="57"/>
  <c r="J10" i="57" s="1"/>
  <c r="I14" i="59"/>
  <c r="J14" i="59" s="1"/>
  <c r="I14" i="71"/>
  <c r="J14" i="71" s="1"/>
  <c r="I14" i="52"/>
  <c r="J14" i="52" s="1"/>
  <c r="I14" i="73"/>
  <c r="J14" i="73" s="1"/>
  <c r="I14" i="55"/>
  <c r="J14" i="55" s="1"/>
  <c r="I14" i="68"/>
  <c r="J14" i="68" s="1"/>
  <c r="I14" i="61"/>
  <c r="J14" i="61" s="1"/>
  <c r="I14" i="46"/>
  <c r="J14" i="46" s="1"/>
  <c r="I14" i="69"/>
  <c r="J14" i="69" s="1"/>
  <c r="I14" i="66"/>
  <c r="J14" i="66" s="1"/>
  <c r="I14" i="47"/>
  <c r="J14" i="47" s="1"/>
  <c r="I14" i="44"/>
  <c r="J14" i="44" s="1"/>
  <c r="I14" i="43"/>
  <c r="J14" i="43" s="1"/>
  <c r="I14" i="56"/>
  <c r="J14" i="56" s="1"/>
  <c r="I14" i="64"/>
  <c r="J14" i="64" s="1"/>
  <c r="I14" i="50"/>
  <c r="J14" i="50" s="1"/>
  <c r="I14" i="72"/>
  <c r="J14" i="72" s="1"/>
  <c r="I14" i="45"/>
  <c r="J14" i="45" s="1"/>
  <c r="I14" i="79"/>
  <c r="J14" i="79" s="1"/>
  <c r="I14" i="51"/>
  <c r="J14" i="51" s="1"/>
  <c r="I14" i="74"/>
  <c r="J14" i="74" s="1"/>
  <c r="I14" i="76"/>
  <c r="J14" i="76" s="1"/>
  <c r="I14" i="54"/>
  <c r="J14" i="54" s="1"/>
  <c r="I14" i="78"/>
  <c r="J14" i="78" s="1"/>
  <c r="I14" i="80"/>
  <c r="J14" i="80" s="1"/>
  <c r="I14" i="62"/>
  <c r="J14" i="62" s="1"/>
  <c r="I14" i="53"/>
  <c r="J14" i="53" s="1"/>
  <c r="I14" i="60"/>
  <c r="J14" i="60" s="1"/>
  <c r="I14" i="81"/>
  <c r="J14" i="81" s="1"/>
  <c r="I14" i="63"/>
  <c r="J14" i="63" s="1"/>
  <c r="I14" i="67"/>
  <c r="J14" i="67" s="1"/>
  <c r="I14" i="49"/>
  <c r="J14" i="49" s="1"/>
  <c r="I14" i="48"/>
  <c r="J14" i="48" s="1"/>
  <c r="I14" i="75"/>
  <c r="J14" i="75" s="1"/>
  <c r="I14" i="65"/>
  <c r="J14" i="65" s="1"/>
  <c r="I14" i="57"/>
  <c r="J14" i="57" s="1"/>
  <c r="I14" i="77"/>
  <c r="J14" i="77" s="1"/>
  <c r="I14" i="70"/>
  <c r="J14" i="70" s="1"/>
  <c r="I14" i="58"/>
  <c r="J14" i="58" s="1"/>
  <c r="I12" i="45"/>
  <c r="J12" i="45" s="1"/>
  <c r="I12" i="66"/>
  <c r="J12" i="66" s="1"/>
  <c r="I12" i="80"/>
  <c r="J12" i="80" s="1"/>
  <c r="I12" i="74"/>
  <c r="J12" i="74" s="1"/>
  <c r="I12" i="72"/>
  <c r="J12" i="72" s="1"/>
  <c r="I12" i="48"/>
  <c r="J12" i="48" s="1"/>
  <c r="I12" i="70"/>
  <c r="J12" i="70" s="1"/>
  <c r="I12" i="49"/>
  <c r="J12" i="49" s="1"/>
  <c r="I12" i="71"/>
  <c r="J12" i="71" s="1"/>
  <c r="I12" i="43"/>
  <c r="J12" i="43" s="1"/>
  <c r="I12" i="68"/>
  <c r="J12" i="68" s="1"/>
  <c r="I12" i="51"/>
  <c r="J12" i="51" s="1"/>
  <c r="I12" i="60"/>
  <c r="J12" i="60" s="1"/>
  <c r="I12" i="50"/>
  <c r="J12" i="50" s="1"/>
  <c r="I12" i="81"/>
  <c r="J12" i="81" s="1"/>
  <c r="I12" i="61"/>
  <c r="J12" i="61" s="1"/>
  <c r="I12" i="73"/>
  <c r="J12" i="73" s="1"/>
  <c r="I12" i="77"/>
  <c r="J12" i="77" s="1"/>
  <c r="I12" i="79"/>
  <c r="J12" i="79" s="1"/>
  <c r="I12" i="57"/>
  <c r="J12" i="57" s="1"/>
  <c r="I12" i="47"/>
  <c r="J12" i="47" s="1"/>
  <c r="I12" i="63"/>
  <c r="J12" i="63" s="1"/>
  <c r="I12" i="55"/>
  <c r="J12" i="55" s="1"/>
  <c r="I12" i="56"/>
  <c r="J12" i="56" s="1"/>
  <c r="I12" i="53"/>
  <c r="J12" i="53" s="1"/>
  <c r="I12" i="54"/>
  <c r="J12" i="54" s="1"/>
  <c r="I12" i="78"/>
  <c r="J12" i="78" s="1"/>
  <c r="I12" i="52"/>
  <c r="J12" i="52" s="1"/>
  <c r="I12" i="62"/>
  <c r="J12" i="62" s="1"/>
  <c r="I12" i="69"/>
  <c r="J12" i="69" s="1"/>
  <c r="I12" i="65"/>
  <c r="J12" i="65" s="1"/>
  <c r="I12" i="67"/>
  <c r="J12" i="67" s="1"/>
  <c r="I12" i="58"/>
  <c r="J12" i="58" s="1"/>
  <c r="I12" i="44"/>
  <c r="J12" i="44" s="1"/>
  <c r="I12" i="46"/>
  <c r="J12" i="46" s="1"/>
  <c r="I12" i="75"/>
  <c r="J12" i="75" s="1"/>
  <c r="I12" i="59"/>
  <c r="J12" i="59" s="1"/>
  <c r="I12" i="76"/>
  <c r="J12" i="76" s="1"/>
  <c r="I12" i="64"/>
  <c r="J12" i="64" s="1"/>
  <c r="J13" i="65"/>
  <c r="J13" i="70"/>
  <c r="J13" i="77"/>
  <c r="J13" i="51"/>
  <c r="J13" i="73"/>
  <c r="J13" i="80"/>
  <c r="J13" i="74"/>
  <c r="J13" i="75"/>
  <c r="J13" i="81"/>
  <c r="J13" i="63"/>
  <c r="J13" i="54"/>
  <c r="J13" i="61"/>
  <c r="J13" i="68"/>
  <c r="J13" i="64"/>
  <c r="J13" i="44"/>
  <c r="J13" i="57"/>
  <c r="J13" i="71"/>
  <c r="J13" i="76"/>
  <c r="J13" i="48"/>
  <c r="J13" i="58"/>
  <c r="J13" i="50"/>
  <c r="J13" i="45"/>
  <c r="J13" i="52"/>
  <c r="J13" i="59"/>
  <c r="J13" i="49"/>
  <c r="J13" i="79"/>
  <c r="J13" i="60"/>
  <c r="J13" i="67"/>
  <c r="J13" i="66"/>
  <c r="J13" i="53"/>
  <c r="J13" i="78"/>
  <c r="J13" i="72"/>
  <c r="J13" i="43"/>
  <c r="J13" i="62"/>
  <c r="J13" i="69"/>
  <c r="J13" i="56"/>
  <c r="J13" i="46"/>
  <c r="J13" i="55"/>
  <c r="J13" i="47"/>
  <c r="I15" i="59"/>
  <c r="J15" i="59" s="1"/>
  <c r="I15" i="78"/>
  <c r="J15" i="78" s="1"/>
  <c r="I15" i="62"/>
  <c r="J15" i="62" s="1"/>
  <c r="I15" i="55"/>
  <c r="J15" i="55" s="1"/>
  <c r="I15" i="77"/>
  <c r="J15" i="77" s="1"/>
  <c r="I15" i="67"/>
  <c r="J15" i="67" s="1"/>
  <c r="I15" i="80"/>
  <c r="J15" i="80" s="1"/>
  <c r="I15" i="74"/>
  <c r="J15" i="74" s="1"/>
  <c r="I15" i="58"/>
  <c r="J15" i="58" s="1"/>
  <c r="I15" i="64"/>
  <c r="J15" i="64" s="1"/>
  <c r="I15" i="56"/>
  <c r="J15" i="56" s="1"/>
  <c r="I15" i="57"/>
  <c r="J15" i="57" s="1"/>
  <c r="I15" i="48"/>
  <c r="J15" i="48" s="1"/>
  <c r="I15" i="54"/>
  <c r="J15" i="54" s="1"/>
  <c r="I15" i="81"/>
  <c r="J15" i="81" s="1"/>
  <c r="I15" i="70"/>
  <c r="J15" i="70" s="1"/>
  <c r="I15" i="76"/>
  <c r="J15" i="76" s="1"/>
  <c r="I15" i="52"/>
  <c r="J15" i="52" s="1"/>
  <c r="I15" i="72"/>
  <c r="J15" i="72" s="1"/>
  <c r="I15" i="47"/>
  <c r="J15" i="47" s="1"/>
  <c r="I15" i="60"/>
  <c r="J15" i="60" s="1"/>
  <c r="I15" i="68"/>
  <c r="J15" i="68" s="1"/>
  <c r="I15" i="65"/>
  <c r="J15" i="65" s="1"/>
  <c r="I15" i="46"/>
  <c r="J15" i="46" s="1"/>
  <c r="I15" i="66"/>
  <c r="J15" i="66" s="1"/>
  <c r="I15" i="75"/>
  <c r="J15" i="75" s="1"/>
  <c r="I15" i="73"/>
  <c r="J15" i="73" s="1"/>
  <c r="I15" i="69"/>
  <c r="J15" i="69" s="1"/>
  <c r="I15" i="53"/>
  <c r="J15" i="53" s="1"/>
  <c r="I15" i="79"/>
  <c r="J15" i="79" s="1"/>
  <c r="I15" i="61"/>
  <c r="J15" i="61" s="1"/>
  <c r="I15" i="51"/>
  <c r="J15" i="51" s="1"/>
  <c r="I15" i="44"/>
  <c r="J15" i="44" s="1"/>
  <c r="I15" i="63"/>
  <c r="J15" i="63" s="1"/>
  <c r="I15" i="49"/>
  <c r="J15" i="49" s="1"/>
  <c r="I15" i="50"/>
  <c r="J15" i="50" s="1"/>
  <c r="I15" i="43"/>
  <c r="J15" i="43" s="1"/>
  <c r="I15" i="71"/>
  <c r="J15" i="71" s="1"/>
  <c r="I15" i="45"/>
  <c r="J15" i="45" s="1"/>
  <c r="I11" i="3"/>
  <c r="J11" i="3" s="1"/>
  <c r="I17" i="3"/>
  <c r="I18" i="3"/>
  <c r="I16" i="3"/>
  <c r="J21" i="3"/>
  <c r="J24" i="81" l="1"/>
  <c r="D47" i="2" s="1"/>
  <c r="H47" i="2" s="1"/>
  <c r="J25" i="71"/>
  <c r="J25" i="63"/>
  <c r="B27" i="63"/>
  <c r="J24" i="50"/>
  <c r="B29" i="58"/>
  <c r="B27" i="58"/>
  <c r="J24" i="78"/>
  <c r="D44" i="2" s="1"/>
  <c r="H44" i="2" s="1"/>
  <c r="B29" i="78"/>
  <c r="B27" i="78"/>
  <c r="B27" i="62"/>
  <c r="B29" i="62"/>
  <c r="J24" i="64"/>
  <c r="D30" i="2" s="1"/>
  <c r="H30" i="2" s="1"/>
  <c r="B29" i="64"/>
  <c r="J24" i="68"/>
  <c r="D34" i="2" s="1"/>
  <c r="H34" i="2" s="1"/>
  <c r="B29" i="68"/>
  <c r="B27" i="68"/>
  <c r="J25" i="80"/>
  <c r="J25" i="70"/>
  <c r="J25" i="69"/>
  <c r="J25" i="47"/>
  <c r="J25" i="81"/>
  <c r="J25" i="60"/>
  <c r="B27" i="72"/>
  <c r="J24" i="49"/>
  <c r="D15" i="2" s="1"/>
  <c r="H15" i="2" s="1"/>
  <c r="B29" i="49"/>
  <c r="B27" i="49"/>
  <c r="J24" i="47"/>
  <c r="D13" i="2" s="1"/>
  <c r="H13" i="2" s="1"/>
  <c r="B29" i="47"/>
  <c r="B27" i="47"/>
  <c r="B29" i="66"/>
  <c r="B27" i="66"/>
  <c r="J24" i="66"/>
  <c r="D32" i="2" s="1"/>
  <c r="H32" i="2" s="1"/>
  <c r="B29" i="43"/>
  <c r="B27" i="43"/>
  <c r="J24" i="45"/>
  <c r="D11" i="2" s="1"/>
  <c r="H11" i="2" s="1"/>
  <c r="B29" i="45"/>
  <c r="B27" i="45"/>
  <c r="J25" i="54"/>
  <c r="J25" i="57"/>
  <c r="J25" i="48"/>
  <c r="J25" i="62"/>
  <c r="B27" i="57"/>
  <c r="J24" i="53"/>
  <c r="D19" i="2" s="1"/>
  <c r="H19" i="2" s="1"/>
  <c r="B29" i="53"/>
  <c r="B27" i="53"/>
  <c r="B27" i="75"/>
  <c r="J24" i="70"/>
  <c r="D36" i="2" s="1"/>
  <c r="H36" i="2" s="1"/>
  <c r="B27" i="70"/>
  <c r="B27" i="56"/>
  <c r="B29" i="56"/>
  <c r="B27" i="74"/>
  <c r="B29" i="74"/>
  <c r="J24" i="74"/>
  <c r="D40" i="2" s="1"/>
  <c r="H40" i="2" s="1"/>
  <c r="B27" i="44"/>
  <c r="J24" i="44"/>
  <c r="D10" i="2" s="1"/>
  <c r="H10" i="2" s="1"/>
  <c r="B27" i="55"/>
  <c r="B29" i="55"/>
  <c r="J24" i="55"/>
  <c r="D21" i="2" s="1"/>
  <c r="H21" i="2" s="1"/>
  <c r="J25" i="64"/>
  <c r="J25" i="79"/>
  <c r="J25" i="72"/>
  <c r="J25" i="43"/>
  <c r="J25" i="53"/>
  <c r="J24" i="52"/>
  <c r="D18" i="2" s="1"/>
  <c r="H18" i="2" s="1"/>
  <c r="J24" i="46"/>
  <c r="D12" i="2" s="1"/>
  <c r="H12" i="2" s="1"/>
  <c r="J25" i="78"/>
  <c r="B27" i="52"/>
  <c r="B29" i="52"/>
  <c r="J24" i="63"/>
  <c r="D29" i="2" s="1"/>
  <c r="H29" i="2" s="1"/>
  <c r="B29" i="63"/>
  <c r="B29" i="51"/>
  <c r="B27" i="51"/>
  <c r="J24" i="51"/>
  <c r="D17" i="2" s="1"/>
  <c r="H17" i="2" s="1"/>
  <c r="J24" i="77"/>
  <c r="D43" i="2" s="1"/>
  <c r="H43" i="2" s="1"/>
  <c r="B27" i="77"/>
  <c r="B29" i="77"/>
  <c r="B27" i="73"/>
  <c r="B29" i="73"/>
  <c r="J24" i="73"/>
  <c r="D39" i="2" s="1"/>
  <c r="H39" i="2" s="1"/>
  <c r="J25" i="59"/>
  <c r="J25" i="66"/>
  <c r="J25" i="50"/>
  <c r="J25" i="74"/>
  <c r="J24" i="62"/>
  <c r="D28" i="2" s="1"/>
  <c r="H28" i="2" s="1"/>
  <c r="J24" i="76"/>
  <c r="D42" i="2" s="1"/>
  <c r="H42" i="2" s="1"/>
  <c r="J24" i="56"/>
  <c r="D22" i="2" s="1"/>
  <c r="H22" i="2" s="1"/>
  <c r="J24" i="59"/>
  <c r="D25" i="2" s="1"/>
  <c r="H25" i="2" s="1"/>
  <c r="B29" i="59"/>
  <c r="B27" i="59"/>
  <c r="B29" i="44"/>
  <c r="J24" i="80"/>
  <c r="D46" i="2" s="1"/>
  <c r="H46" i="2" s="1"/>
  <c r="B29" i="80"/>
  <c r="B27" i="80"/>
  <c r="B27" i="81"/>
  <c r="B29" i="81"/>
  <c r="B27" i="67"/>
  <c r="J24" i="67"/>
  <c r="D33" i="2" s="1"/>
  <c r="H33" i="2" s="1"/>
  <c r="B29" i="67"/>
  <c r="B29" i="54"/>
  <c r="J24" i="54"/>
  <c r="D20" i="2" s="1"/>
  <c r="H20" i="2" s="1"/>
  <c r="J25" i="76"/>
  <c r="J25" i="46"/>
  <c r="J25" i="77"/>
  <c r="J25" i="44"/>
  <c r="B27" i="65"/>
  <c r="B29" i="70"/>
  <c r="B27" i="64"/>
  <c r="J24" i="48"/>
  <c r="D14" i="2" s="1"/>
  <c r="H14" i="2" s="1"/>
  <c r="B29" i="48"/>
  <c r="B27" i="48"/>
  <c r="B29" i="61"/>
  <c r="J24" i="61"/>
  <c r="D27" i="2" s="1"/>
  <c r="H27" i="2" s="1"/>
  <c r="B27" i="61"/>
  <c r="J24" i="58"/>
  <c r="D24" i="2" s="1"/>
  <c r="H24" i="2" s="1"/>
  <c r="J25" i="73"/>
  <c r="B29" i="71"/>
  <c r="J25" i="45"/>
  <c r="J24" i="57"/>
  <c r="D23" i="2" s="1"/>
  <c r="H23" i="2" s="1"/>
  <c r="B29" i="57"/>
  <c r="J24" i="71"/>
  <c r="D37" i="2" s="1"/>
  <c r="H37" i="2" s="1"/>
  <c r="B27" i="71"/>
  <c r="B27" i="60"/>
  <c r="J24" i="60"/>
  <c r="D26" i="2" s="1"/>
  <c r="H26" i="2" s="1"/>
  <c r="B29" i="60"/>
  <c r="J24" i="79"/>
  <c r="D45" i="2" s="1"/>
  <c r="H45" i="2" s="1"/>
  <c r="B29" i="79"/>
  <c r="B27" i="79"/>
  <c r="B29" i="69"/>
  <c r="B27" i="69"/>
  <c r="J24" i="69"/>
  <c r="D35" i="2" s="1"/>
  <c r="H35" i="2" s="1"/>
  <c r="J25" i="52"/>
  <c r="J25" i="56"/>
  <c r="J25" i="51"/>
  <c r="J25" i="58"/>
  <c r="J24" i="43"/>
  <c r="D9" i="2" s="1"/>
  <c r="H9" i="2" s="1"/>
  <c r="B29" i="50"/>
  <c r="B27" i="50"/>
  <c r="J25" i="65"/>
  <c r="J25" i="67"/>
  <c r="J25" i="49"/>
  <c r="J24" i="65"/>
  <c r="D31" i="2" s="1"/>
  <c r="H31" i="2" s="1"/>
  <c r="B29" i="65"/>
  <c r="B29" i="76"/>
  <c r="B27" i="76"/>
  <c r="B29" i="75"/>
  <c r="J24" i="75"/>
  <c r="D41" i="2" s="1"/>
  <c r="H41" i="2" s="1"/>
  <c r="J24" i="72"/>
  <c r="D38" i="2" s="1"/>
  <c r="H38" i="2" s="1"/>
  <c r="B29" i="72"/>
  <c r="B27" i="46"/>
  <c r="B29" i="46"/>
  <c r="J25" i="75"/>
  <c r="J25" i="55"/>
  <c r="J25" i="61"/>
  <c r="J25" i="68"/>
  <c r="B27" i="54"/>
  <c r="D16" i="2"/>
  <c r="H16" i="2" s="1"/>
  <c r="H19" i="3"/>
  <c r="I19" i="3" s="1"/>
  <c r="H15" i="3"/>
  <c r="I15" i="3" s="1"/>
  <c r="H14" i="3"/>
  <c r="I14" i="3" s="1"/>
  <c r="J14" i="3" s="1"/>
  <c r="J13" i="3"/>
  <c r="J12" i="3"/>
  <c r="C6" i="3"/>
  <c r="I4" i="3"/>
  <c r="I3" i="3"/>
  <c r="J22" i="3" l="1"/>
  <c r="J22" i="2"/>
  <c r="J29" i="2"/>
  <c r="J37" i="2"/>
  <c r="J43" i="2"/>
  <c r="J11" i="2"/>
  <c r="J35" i="2"/>
  <c r="J15" i="2"/>
  <c r="J41" i="2"/>
  <c r="J14" i="2"/>
  <c r="J27" i="2"/>
  <c r="J47" i="2"/>
  <c r="J30" i="2"/>
  <c r="J17" i="2"/>
  <c r="J21" i="2"/>
  <c r="J18" i="2"/>
  <c r="J25" i="2"/>
  <c r="J16" i="2"/>
  <c r="J42" i="2"/>
  <c r="J39" i="2"/>
  <c r="J26" i="2"/>
  <c r="J19" i="2"/>
  <c r="J45" i="2"/>
  <c r="J13" i="2"/>
  <c r="J12" i="2"/>
  <c r="J10" i="2"/>
  <c r="J23" i="2"/>
  <c r="J44" i="2"/>
  <c r="J32" i="2"/>
  <c r="J36" i="2"/>
  <c r="J20" i="2"/>
  <c r="J24" i="2"/>
  <c r="J31" i="2"/>
  <c r="J28" i="2"/>
  <c r="J34" i="2"/>
  <c r="J40" i="2"/>
  <c r="J9" i="2"/>
  <c r="J38" i="2"/>
  <c r="J33" i="2"/>
  <c r="J46" i="2"/>
  <c r="J17" i="3"/>
  <c r="J18" i="3"/>
  <c r="J15" i="3"/>
  <c r="J16" i="3"/>
  <c r="J20" i="3"/>
  <c r="J19" i="3"/>
  <c r="I10" i="3"/>
  <c r="J10" i="3" s="1"/>
  <c r="J25" i="3" l="1"/>
  <c r="B29" i="3"/>
  <c r="B27" i="3"/>
  <c r="B28" i="3"/>
  <c r="J8" i="2" l="1"/>
  <c r="J48" i="2" s="1"/>
  <c r="J24" i="3"/>
  <c r="D8" i="2" s="1"/>
  <c r="H8" i="2" s="1"/>
  <c r="H48" i="2" s="1"/>
</calcChain>
</file>

<file path=xl/comments1.xml><?xml version="1.0" encoding="utf-8"?>
<comments xmlns="http://schemas.openxmlformats.org/spreadsheetml/2006/main">
  <authors>
    <author>Dupuis, Andre (MI)</author>
  </authors>
  <commentList>
    <comment ref="C30" authorId="0" shapeId="0">
      <text>
        <r>
          <rPr>
            <sz val="9"/>
            <color indexed="81"/>
            <rFont val="Tahoma"/>
            <family val="2"/>
          </rPr>
          <t>Input unit price of granular course</t>
        </r>
      </text>
    </comment>
  </commentList>
</comments>
</file>

<file path=xl/comments10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1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2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3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4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5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6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7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8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9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0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1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2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3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4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5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6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7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8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9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0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1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2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3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4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5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6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7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8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9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4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40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41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5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6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7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8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9.xml><?xml version="1.0" encoding="utf-8"?>
<comments xmlns="http://schemas.openxmlformats.org/spreadsheetml/2006/main">
  <authors>
    <author>Dupuis, Andre (MI)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sharedStrings.xml><?xml version="1.0" encoding="utf-8"?>
<sst xmlns="http://schemas.openxmlformats.org/spreadsheetml/2006/main" count="1249" uniqueCount="77">
  <si>
    <t>Project Information</t>
  </si>
  <si>
    <t>Contract #</t>
  </si>
  <si>
    <t>PTH/PR</t>
  </si>
  <si>
    <t>Contractor</t>
  </si>
  <si>
    <t>Region</t>
  </si>
  <si>
    <t>Course Type</t>
  </si>
  <si>
    <t>Location</t>
  </si>
  <si>
    <t>Specification</t>
  </si>
  <si>
    <t>PRTgbc</t>
  </si>
  <si>
    <t>Granular Course Pay Adjustment Summary</t>
  </si>
  <si>
    <t>Lot Number</t>
  </si>
  <si>
    <t>Total Unit Price Reduction</t>
  </si>
  <si>
    <t>Lot Quantity (Tonne)</t>
  </si>
  <si>
    <t>Price Reduction per Lot</t>
  </si>
  <si>
    <t>Corrective Action Required</t>
  </si>
  <si>
    <t>Total Price Adjustment</t>
  </si>
  <si>
    <t>Sample ID#</t>
  </si>
  <si>
    <t>Mean</t>
  </si>
  <si>
    <t>Mean Deviation</t>
  </si>
  <si>
    <t>Unit Price Adjustment</t>
  </si>
  <si>
    <t>#</t>
  </si>
  <si>
    <t>Total Unit Price Adjustment</t>
  </si>
  <si>
    <t>-</t>
  </si>
  <si>
    <t>GBC- I (Bit)</t>
  </si>
  <si>
    <t>GBC- II (Bit)</t>
  </si>
  <si>
    <t>GBC- I (Concrete)</t>
  </si>
  <si>
    <t>GBC- II (Concrete)</t>
  </si>
  <si>
    <t>Lower Limit</t>
  </si>
  <si>
    <t>Upper Limit</t>
  </si>
  <si>
    <t>3"</t>
  </si>
  <si>
    <t>2"</t>
  </si>
  <si>
    <t>1 1/2"</t>
  </si>
  <si>
    <t>1"</t>
  </si>
  <si>
    <t>3/4"</t>
  </si>
  <si>
    <t>5/8"</t>
  </si>
  <si>
    <t>1/2"</t>
  </si>
  <si>
    <t>3/8"</t>
  </si>
  <si>
    <t>#4</t>
  </si>
  <si>
    <t>#10</t>
  </si>
  <si>
    <t>#20</t>
  </si>
  <si>
    <t>#40</t>
  </si>
  <si>
    <t>#80</t>
  </si>
  <si>
    <t>#200</t>
  </si>
  <si>
    <t>Fractured Faces, Min. %</t>
  </si>
  <si>
    <t>Plasticity Index, Max. %</t>
  </si>
  <si>
    <t>Liquid Limit, Max. %</t>
  </si>
  <si>
    <t>L.A. Abrasion Loss, Max. %</t>
  </si>
  <si>
    <t>Passing Sieve Size (Note 1)</t>
  </si>
  <si>
    <t>GBC- M</t>
  </si>
  <si>
    <t>GBC- S</t>
  </si>
  <si>
    <t>GSB- C</t>
  </si>
  <si>
    <t>GSB- F</t>
  </si>
  <si>
    <t>CR- M50</t>
  </si>
  <si>
    <t>5"</t>
  </si>
  <si>
    <t>4"</t>
  </si>
  <si>
    <t>N/A</t>
  </si>
  <si>
    <r>
      <rPr>
        <sz val="10"/>
        <rFont val="Calibri"/>
        <family val="2"/>
        <scheme val="minor"/>
      </rPr>
      <t>Metric,
mm</t>
    </r>
  </si>
  <si>
    <r>
      <rPr>
        <sz val="10"/>
        <rFont val="Calibri"/>
        <family val="2"/>
        <scheme val="minor"/>
      </rPr>
      <t>Imperial,
in</t>
    </r>
  </si>
  <si>
    <t>Clay Lumps and Friable Particles Content, Max. %</t>
  </si>
  <si>
    <t>Total Lightweight Particles Content, Max. %</t>
  </si>
  <si>
    <t xml:space="preserve"> </t>
  </si>
  <si>
    <t>Test</t>
  </si>
  <si>
    <t>Gradation - 75 mm</t>
  </si>
  <si>
    <t>Gradation - 50 mm</t>
  </si>
  <si>
    <t>Gradation - 37.5 mm</t>
  </si>
  <si>
    <t>Gradation - 25 mm</t>
  </si>
  <si>
    <t>Gradation - 19 mm</t>
  </si>
  <si>
    <t>Gradation - 16 mm</t>
  </si>
  <si>
    <t>Gradation - 12.5 mm</t>
  </si>
  <si>
    <t>Gradation - 9.5 mm</t>
  </si>
  <si>
    <t>Gradation - 4.75 mm</t>
  </si>
  <si>
    <t>Gradation - 2.00 mm</t>
  </si>
  <si>
    <t>Gradation - 0.850 mm</t>
  </si>
  <si>
    <t>Gradation - 0.425 mm</t>
  </si>
  <si>
    <t>Gradation - 0.180 mm</t>
  </si>
  <si>
    <t>Gradation - 0.075 mm</t>
  </si>
  <si>
    <t>Total Lightweight Particles Content, 
Max.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</si>
</sst>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" fontId="0" fillId="4" borderId="5" xfId="0" applyNumberFormat="1" applyFill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164" fontId="0" fillId="4" borderId="5" xfId="0" applyNumberFormat="1" applyFill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/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/>
    <xf numFmtId="0" fontId="6" fillId="4" borderId="16" xfId="0" applyFont="1" applyFill="1" applyBorder="1" applyAlignment="1" applyProtection="1">
      <alignment horizontal="center"/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164" fontId="7" fillId="0" borderId="31" xfId="0" applyNumberFormat="1" applyFont="1" applyFill="1" applyBorder="1" applyAlignment="1">
      <alignment vertical="top" shrinkToFit="1"/>
    </xf>
    <xf numFmtId="2" fontId="7" fillId="0" borderId="31" xfId="0" applyNumberFormat="1" applyFont="1" applyFill="1" applyBorder="1" applyAlignment="1">
      <alignment vertical="top" shrinkToFit="1"/>
    </xf>
    <xf numFmtId="165" fontId="7" fillId="0" borderId="31" xfId="0" applyNumberFormat="1" applyFont="1" applyFill="1" applyBorder="1" applyAlignment="1">
      <alignment vertical="top" shrinkToFit="1"/>
    </xf>
    <xf numFmtId="1" fontId="7" fillId="0" borderId="32" xfId="0" applyNumberFormat="1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 shrinkToFit="1"/>
    </xf>
    <xf numFmtId="1" fontId="7" fillId="0" borderId="40" xfId="0" applyNumberFormat="1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1" fontId="7" fillId="0" borderId="34" xfId="0" applyNumberFormat="1" applyFont="1" applyFill="1" applyBorder="1" applyAlignment="1">
      <alignment horizontal="center" vertical="center" shrinkToFit="1"/>
    </xf>
    <xf numFmtId="1" fontId="7" fillId="0" borderId="38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6" fillId="2" borderId="31" xfId="0" applyFont="1" applyFill="1" applyBorder="1" applyAlignment="1">
      <alignment horizontal="center" vertical="center" wrapText="1"/>
    </xf>
    <xf numFmtId="164" fontId="0" fillId="4" borderId="8" xfId="0" applyNumberFormat="1" applyFill="1" applyBorder="1" applyAlignment="1" applyProtection="1">
      <alignment horizontal="center" vertical="center"/>
      <protection locked="0"/>
    </xf>
    <xf numFmtId="164" fontId="0" fillId="0" borderId="8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4" xfId="0" applyBorder="1" applyAlignment="1">
      <alignment vertical="top"/>
    </xf>
    <xf numFmtId="0" fontId="8" fillId="0" borderId="0" xfId="0" applyFont="1" applyFill="1"/>
    <xf numFmtId="0" fontId="8" fillId="0" borderId="0" xfId="0" applyFont="1"/>
    <xf numFmtId="0" fontId="8" fillId="0" borderId="0" xfId="0" applyFont="1" applyBorder="1"/>
    <xf numFmtId="0" fontId="6" fillId="2" borderId="3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44" fontId="0" fillId="0" borderId="44" xfId="1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5" fillId="4" borderId="47" xfId="0" applyFont="1" applyFill="1" applyBorder="1" applyAlignment="1">
      <alignment vertical="center"/>
    </xf>
    <xf numFmtId="0" fontId="0" fillId="0" borderId="16" xfId="0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3" borderId="15" xfId="0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11" fillId="5" borderId="9" xfId="0" applyFont="1" applyFill="1" applyBorder="1" applyAlignment="1">
      <alignment horizontal="left"/>
    </xf>
    <xf numFmtId="0" fontId="11" fillId="3" borderId="1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4" fontId="7" fillId="0" borderId="48" xfId="0" applyNumberFormat="1" applyFont="1" applyFill="1" applyBorder="1" applyAlignment="1">
      <alignment horizontal="left" vertical="center" shrinkToFit="1"/>
    </xf>
    <xf numFmtId="0" fontId="0" fillId="0" borderId="11" xfId="0" applyBorder="1" applyAlignment="1">
      <alignment horizontal="right" vertical="center"/>
    </xf>
    <xf numFmtId="1" fontId="7" fillId="0" borderId="4" xfId="0" applyNumberFormat="1" applyFont="1" applyFill="1" applyBorder="1" applyAlignment="1">
      <alignment horizontal="center" vertical="center" shrinkToFit="1"/>
    </xf>
    <xf numFmtId="1" fontId="7" fillId="0" borderId="6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shrinkToFit="1"/>
    </xf>
    <xf numFmtId="164" fontId="7" fillId="0" borderId="10" xfId="0" applyNumberFormat="1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wrapText="1"/>
    </xf>
    <xf numFmtId="1" fontId="7" fillId="0" borderId="31" xfId="0" applyNumberFormat="1" applyFont="1" applyFill="1" applyBorder="1" applyAlignment="1">
      <alignment horizontal="center" vertical="center" shrinkToFit="1"/>
    </xf>
    <xf numFmtId="0" fontId="0" fillId="4" borderId="5" xfId="0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vertical="top" wrapText="1"/>
    </xf>
    <xf numFmtId="0" fontId="5" fillId="2" borderId="3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1" fontId="6" fillId="0" borderId="32" xfId="0" applyNumberFormat="1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1" fontId="6" fillId="0" borderId="38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1" fontId="6" fillId="0" borderId="31" xfId="0" applyNumberFormat="1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wrapText="1"/>
    </xf>
    <xf numFmtId="1" fontId="6" fillId="0" borderId="34" xfId="0" applyNumberFormat="1" applyFont="1" applyFill="1" applyBorder="1" applyAlignment="1">
      <alignment horizontal="center" vertical="center" shrinkToFit="1"/>
    </xf>
    <xf numFmtId="1" fontId="6" fillId="0" borderId="4" xfId="0" applyNumberFormat="1" applyFont="1" applyFill="1" applyBorder="1" applyAlignment="1">
      <alignment horizontal="center" vertical="center" shrinkToFit="1"/>
    </xf>
    <xf numFmtId="1" fontId="6" fillId="0" borderId="6" xfId="0" applyNumberFormat="1" applyFont="1" applyFill="1" applyBorder="1" applyAlignment="1">
      <alignment horizontal="center" vertical="center" shrinkToFit="1"/>
    </xf>
    <xf numFmtId="1" fontId="6" fillId="0" borderId="7" xfId="0" applyNumberFormat="1" applyFont="1" applyFill="1" applyBorder="1" applyAlignment="1">
      <alignment horizontal="center" vertical="center" shrinkToFit="1"/>
    </xf>
    <xf numFmtId="1" fontId="6" fillId="0" borderId="10" xfId="0" applyNumberFormat="1" applyFont="1" applyFill="1" applyBorder="1" applyAlignment="1">
      <alignment horizontal="center" vertical="center" shrinkToFit="1"/>
    </xf>
    <xf numFmtId="1" fontId="7" fillId="0" borderId="7" xfId="0" applyNumberFormat="1" applyFont="1" applyFill="1" applyBorder="1" applyAlignment="1">
      <alignment horizontal="center" vertical="center" shrinkToFit="1"/>
    </xf>
    <xf numFmtId="1" fontId="7" fillId="0" borderId="10" xfId="0" applyNumberFormat="1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6" fillId="0" borderId="0" xfId="0" applyFont="1" applyFill="1" applyBorder="1" applyAlignment="1" applyProtection="1">
      <alignment horizontal="center"/>
      <protection locked="0"/>
    </xf>
    <xf numFmtId="164" fontId="7" fillId="5" borderId="11" xfId="0" applyNumberFormat="1" applyFont="1" applyFill="1" applyBorder="1" applyAlignment="1">
      <alignment horizontal="center" vertical="center" shrinkToFit="1"/>
    </xf>
    <xf numFmtId="164" fontId="7" fillId="5" borderId="12" xfId="0" applyNumberFormat="1" applyFont="1" applyFill="1" applyBorder="1" applyAlignment="1">
      <alignment horizontal="center" vertical="center" shrinkToFit="1"/>
    </xf>
    <xf numFmtId="164" fontId="7" fillId="5" borderId="13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vertical="top" wrapText="1"/>
    </xf>
    <xf numFmtId="0" fontId="5" fillId="0" borderId="41" xfId="0" applyFont="1" applyFill="1" applyBorder="1" applyAlignment="1">
      <alignment vertical="top" wrapText="1"/>
    </xf>
    <xf numFmtId="0" fontId="6" fillId="2" borderId="49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vertical="top" wrapText="1"/>
    </xf>
    <xf numFmtId="0" fontId="5" fillId="3" borderId="4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5" xfId="0" applyNumberFormat="1" applyBorder="1" applyAlignment="1">
      <alignment horizontal="center"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44" fontId="0" fillId="0" borderId="5" xfId="1" applyFont="1" applyBorder="1" applyAlignment="1">
      <alignment horizontal="center" vertical="center"/>
    </xf>
    <xf numFmtId="44" fontId="0" fillId="0" borderId="17" xfId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18" xfId="0" applyFill="1" applyBorder="1" applyAlignment="1">
      <alignment horizontal="center" vertical="center"/>
    </xf>
    <xf numFmtId="44" fontId="0" fillId="0" borderId="18" xfId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44" fontId="0" fillId="0" borderId="8" xfId="0" applyNumberFormat="1" applyBorder="1" applyAlignment="1">
      <alignment horizontal="center" vertical="center"/>
    </xf>
    <xf numFmtId="0" fontId="0" fillId="4" borderId="8" xfId="0" applyFill="1" applyBorder="1" applyAlignment="1" applyProtection="1">
      <alignment horizontal="center" vertical="center"/>
      <protection locked="0"/>
    </xf>
    <xf numFmtId="44" fontId="0" fillId="0" borderId="8" xfId="1" applyFont="1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44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U302"/>
  <sheetViews>
    <sheetView tabSelected="1" zoomScaleNormal="100" workbookViewId="0">
      <selection activeCell="E4" sqref="E4"/>
    </sheetView>
  </sheetViews>
  <sheetFormatPr defaultColWidth="9.140625" defaultRowHeight="12.75" x14ac:dyDescent="0.2"/>
  <cols>
    <col min="1" max="1" width="9.140625" style="13"/>
    <col min="2" max="7" width="14.5703125" style="13" customWidth="1"/>
    <col min="8" max="21" width="14.7109375" style="13" customWidth="1"/>
    <col min="22" max="16384" width="9.140625" style="13"/>
  </cols>
  <sheetData>
    <row r="1" spans="2:19" ht="13.5" thickBot="1" x14ac:dyDescent="0.25"/>
    <row r="2" spans="2:19" ht="20.100000000000001" customHeight="1" x14ac:dyDescent="0.2">
      <c r="B2" s="111" t="s">
        <v>0</v>
      </c>
      <c r="C2" s="112"/>
      <c r="D2" s="112"/>
      <c r="E2" s="112"/>
      <c r="F2" s="112"/>
      <c r="G2" s="1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2:19" ht="20.100000000000001" customHeight="1" x14ac:dyDescent="0.2">
      <c r="B3" s="64" t="s">
        <v>1</v>
      </c>
      <c r="C3" s="15"/>
      <c r="D3" s="66" t="s">
        <v>2</v>
      </c>
      <c r="E3" s="15"/>
      <c r="F3" s="68" t="s">
        <v>3</v>
      </c>
      <c r="G3" s="16"/>
    </row>
    <row r="4" spans="2:19" ht="20.100000000000001" customHeight="1" thickBot="1" x14ac:dyDescent="0.25">
      <c r="B4" s="65" t="s">
        <v>4</v>
      </c>
      <c r="C4" s="17"/>
      <c r="D4" s="67" t="s">
        <v>5</v>
      </c>
      <c r="E4" s="57" t="s">
        <v>23</v>
      </c>
      <c r="F4" s="69" t="s">
        <v>6</v>
      </c>
      <c r="G4" s="18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19" ht="20.100000000000001" customHeight="1" thickBot="1" x14ac:dyDescent="0.25"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2:19" ht="20.100000000000001" customHeight="1" x14ac:dyDescent="0.2">
      <c r="B6" s="111" t="s">
        <v>61</v>
      </c>
      <c r="C6" s="112"/>
      <c r="D6" s="112"/>
      <c r="E6" s="138" t="s">
        <v>7</v>
      </c>
      <c r="F6" s="113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2:19" ht="20.100000000000001" customHeight="1" x14ac:dyDescent="0.2">
      <c r="B7" s="129"/>
      <c r="C7" s="130"/>
      <c r="D7" s="130"/>
      <c r="E7" s="139"/>
      <c r="F7" s="140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2:19" ht="20.100000000000001" customHeight="1" x14ac:dyDescent="0.2">
      <c r="B8" s="129"/>
      <c r="C8" s="130"/>
      <c r="D8" s="130"/>
      <c r="E8" s="72" t="s">
        <v>27</v>
      </c>
      <c r="F8" s="71" t="s">
        <v>28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2:19" ht="20.100000000000001" customHeight="1" x14ac:dyDescent="0.2">
      <c r="B9" s="108" t="s">
        <v>62</v>
      </c>
      <c r="C9" s="109"/>
      <c r="D9" s="110"/>
      <c r="E9" s="15" t="str">
        <f t="shared" ref="E9:E28" si="0">IF($E$4="GBC- I (Bit)",$D42,IF($E$4="GBC- II (Bit)",$F42,IF($E$4="GBC- I (Concrete)",$H42,IF($E$4="GBC- II (Concrete)",$J42,IF($E$4="GBC- M",$L42,IF($E$4="GBC- S",$N42,IF($E$4="GSB- C",$P42,IF($E$4="GSB- F",$R42,IF($E$4="CR- M50",$T42,"ERROR")))))))))</f>
        <v>-</v>
      </c>
      <c r="F9" s="16" t="str">
        <f t="shared" ref="F9:F28" si="1">IF($E$4="GBC- I (Bit)",$E42,IF($E$4="GBC- II (Bit)",$G42,IF($E$4="GBC- I (Concrete)",$I42,IF($E$4="GBC- II (Concrete)",$K42,IF($E$4="GBC- M",$M42,IF($E$4="GBC- S",$O42,IF($E$4="GSB- C",$Q42,IF($E$4="GSB- F",$S42,IF($E$4="CR- M50",$U42,"ERROR")))))))))</f>
        <v>-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2:19" ht="20.100000000000001" customHeight="1" x14ac:dyDescent="0.2">
      <c r="B10" s="108" t="s">
        <v>63</v>
      </c>
      <c r="C10" s="109"/>
      <c r="D10" s="110"/>
      <c r="E10" s="15" t="str">
        <f t="shared" si="0"/>
        <v>-</v>
      </c>
      <c r="F10" s="16" t="str">
        <f t="shared" si="1"/>
        <v>-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2:19" ht="20.100000000000001" customHeight="1" x14ac:dyDescent="0.2">
      <c r="B11" s="108" t="s">
        <v>64</v>
      </c>
      <c r="C11" s="109"/>
      <c r="D11" s="110"/>
      <c r="E11" s="15" t="str">
        <f t="shared" si="0"/>
        <v>-</v>
      </c>
      <c r="F11" s="16" t="str">
        <f t="shared" si="1"/>
        <v>-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2:19" ht="20.100000000000001" customHeight="1" x14ac:dyDescent="0.2">
      <c r="B12" s="108" t="s">
        <v>65</v>
      </c>
      <c r="C12" s="109"/>
      <c r="D12" s="110"/>
      <c r="E12" s="15">
        <f t="shared" si="0"/>
        <v>100</v>
      </c>
      <c r="F12" s="16">
        <f t="shared" si="1"/>
        <v>100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2:19" ht="20.100000000000001" customHeight="1" x14ac:dyDescent="0.2">
      <c r="B13" s="108" t="s">
        <v>66</v>
      </c>
      <c r="C13" s="109"/>
      <c r="D13" s="110"/>
      <c r="E13" s="15">
        <f t="shared" si="0"/>
        <v>80</v>
      </c>
      <c r="F13" s="16">
        <f t="shared" si="1"/>
        <v>95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2:19" ht="20.100000000000001" customHeight="1" x14ac:dyDescent="0.2">
      <c r="B14" s="108" t="s">
        <v>67</v>
      </c>
      <c r="C14" s="109"/>
      <c r="D14" s="110"/>
      <c r="E14" s="15">
        <f t="shared" si="0"/>
        <v>70</v>
      </c>
      <c r="F14" s="16">
        <f t="shared" si="1"/>
        <v>90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2:19" ht="20.100000000000001" customHeight="1" x14ac:dyDescent="0.2">
      <c r="B15" s="108" t="s">
        <v>68</v>
      </c>
      <c r="C15" s="109"/>
      <c r="D15" s="110"/>
      <c r="E15" s="15">
        <f t="shared" si="0"/>
        <v>55</v>
      </c>
      <c r="F15" s="16">
        <f t="shared" si="1"/>
        <v>83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2:19" ht="20.100000000000001" customHeight="1" x14ac:dyDescent="0.2">
      <c r="B16" s="108" t="s">
        <v>69</v>
      </c>
      <c r="C16" s="109"/>
      <c r="D16" s="110"/>
      <c r="E16" s="15">
        <f t="shared" si="0"/>
        <v>47</v>
      </c>
      <c r="F16" s="16">
        <f t="shared" si="1"/>
        <v>75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2:18" ht="20.100000000000001" customHeight="1" x14ac:dyDescent="0.2">
      <c r="B17" s="108" t="s">
        <v>70</v>
      </c>
      <c r="C17" s="109"/>
      <c r="D17" s="110"/>
      <c r="E17" s="15">
        <f t="shared" si="0"/>
        <v>33</v>
      </c>
      <c r="F17" s="16">
        <f t="shared" si="1"/>
        <v>60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2:18" ht="20.100000000000001" customHeight="1" x14ac:dyDescent="0.2">
      <c r="B18" s="108" t="s">
        <v>71</v>
      </c>
      <c r="C18" s="109"/>
      <c r="D18" s="110"/>
      <c r="E18" s="15">
        <f t="shared" si="0"/>
        <v>20</v>
      </c>
      <c r="F18" s="16">
        <f t="shared" si="1"/>
        <v>45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2:18" ht="20.100000000000001" customHeight="1" x14ac:dyDescent="0.2">
      <c r="B19" s="108" t="s">
        <v>72</v>
      </c>
      <c r="C19" s="109"/>
      <c r="D19" s="110"/>
      <c r="E19" s="15">
        <f t="shared" si="0"/>
        <v>11</v>
      </c>
      <c r="F19" s="16">
        <f t="shared" si="1"/>
        <v>30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2:18" ht="20.100000000000001" customHeight="1" x14ac:dyDescent="0.2">
      <c r="B20" s="108" t="s">
        <v>73</v>
      </c>
      <c r="C20" s="109"/>
      <c r="D20" s="110"/>
      <c r="E20" s="15">
        <f t="shared" si="0"/>
        <v>7</v>
      </c>
      <c r="F20" s="16">
        <f t="shared" si="1"/>
        <v>21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2:18" ht="20.100000000000001" customHeight="1" x14ac:dyDescent="0.2">
      <c r="B21" s="108" t="s">
        <v>74</v>
      </c>
      <c r="C21" s="109"/>
      <c r="D21" s="110"/>
      <c r="E21" s="15">
        <f t="shared" si="0"/>
        <v>5</v>
      </c>
      <c r="F21" s="16">
        <f t="shared" si="1"/>
        <v>14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2:18" ht="20.100000000000001" customHeight="1" x14ac:dyDescent="0.2">
      <c r="B22" s="108" t="s">
        <v>75</v>
      </c>
      <c r="C22" s="109"/>
      <c r="D22" s="110"/>
      <c r="E22" s="15">
        <f t="shared" si="0"/>
        <v>3</v>
      </c>
      <c r="F22" s="16">
        <f t="shared" si="1"/>
        <v>8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2:18" ht="20.100000000000001" customHeight="1" x14ac:dyDescent="0.2">
      <c r="B23" s="131" t="s">
        <v>43</v>
      </c>
      <c r="C23" s="132"/>
      <c r="D23" s="133"/>
      <c r="E23" s="15">
        <f t="shared" si="0"/>
        <v>55</v>
      </c>
      <c r="F23" s="16" t="str">
        <f t="shared" si="1"/>
        <v>-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2:18" ht="20.100000000000001" customHeight="1" x14ac:dyDescent="0.2">
      <c r="B24" s="131" t="s">
        <v>44</v>
      </c>
      <c r="C24" s="132"/>
      <c r="D24" s="133"/>
      <c r="E24" s="15" t="str">
        <f t="shared" si="0"/>
        <v>-</v>
      </c>
      <c r="F24" s="16">
        <f t="shared" si="1"/>
        <v>3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2:18" ht="20.100000000000001" customHeight="1" x14ac:dyDescent="0.2">
      <c r="B25" s="131" t="s">
        <v>45</v>
      </c>
      <c r="C25" s="132"/>
      <c r="D25" s="133"/>
      <c r="E25" s="15" t="str">
        <f t="shared" si="0"/>
        <v>-</v>
      </c>
      <c r="F25" s="16">
        <f t="shared" si="1"/>
        <v>25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2:18" ht="20.100000000000001" customHeight="1" x14ac:dyDescent="0.2">
      <c r="B26" s="131" t="s">
        <v>46</v>
      </c>
      <c r="C26" s="132"/>
      <c r="D26" s="133"/>
      <c r="E26" s="15" t="str">
        <f t="shared" si="0"/>
        <v>-</v>
      </c>
      <c r="F26" s="16">
        <f t="shared" si="1"/>
        <v>35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2:18" ht="20.100000000000001" customHeight="1" x14ac:dyDescent="0.2">
      <c r="B27" s="131" t="s">
        <v>59</v>
      </c>
      <c r="C27" s="143"/>
      <c r="D27" s="144"/>
      <c r="E27" s="15" t="str">
        <f t="shared" si="0"/>
        <v>-</v>
      </c>
      <c r="F27" s="16">
        <f t="shared" si="1"/>
        <v>7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2:18" ht="20.100000000000001" customHeight="1" thickBot="1" x14ac:dyDescent="0.25">
      <c r="B28" s="116" t="s">
        <v>58</v>
      </c>
      <c r="C28" s="117"/>
      <c r="D28" s="118"/>
      <c r="E28" s="17" t="str">
        <f t="shared" si="0"/>
        <v>-</v>
      </c>
      <c r="F28" s="18">
        <f t="shared" si="1"/>
        <v>2</v>
      </c>
      <c r="G28" s="19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2:18" ht="20.100000000000001" customHeight="1" thickBot="1" x14ac:dyDescent="0.25"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2:18" ht="20.100000000000001" customHeight="1" thickBot="1" x14ac:dyDescent="0.25">
      <c r="B30" s="70" t="s">
        <v>8</v>
      </c>
      <c r="C30" s="20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2:18" ht="20.100000000000001" customHeight="1" x14ac:dyDescent="0.2">
      <c r="B31" s="106"/>
      <c r="C31" s="107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2:18" ht="20.100000000000001" customHeight="1" x14ac:dyDescent="0.2">
      <c r="B32" s="106"/>
      <c r="C32" s="107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2:21" ht="20.100000000000001" customHeight="1" x14ac:dyDescent="0.2">
      <c r="B33" s="106"/>
      <c r="C33" s="107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2:21" ht="20.100000000000001" customHeight="1" x14ac:dyDescent="0.2">
      <c r="B34" s="106"/>
      <c r="C34" s="107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2:21" ht="20.100000000000001" customHeight="1" thickBot="1" x14ac:dyDescent="0.25"/>
    <row r="36" spans="2:21" ht="20.100000000000001" customHeight="1" x14ac:dyDescent="0.2">
      <c r="B36" s="44"/>
      <c r="C36" s="44"/>
      <c r="D36" s="119" t="s">
        <v>7</v>
      </c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1"/>
    </row>
    <row r="37" spans="2:21" ht="20.100000000000001" customHeight="1" thickBot="1" x14ac:dyDescent="0.25">
      <c r="B37" s="44"/>
      <c r="C37" s="44"/>
      <c r="D37" s="122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4"/>
    </row>
    <row r="38" spans="2:21" ht="20.100000000000001" customHeight="1" x14ac:dyDescent="0.2">
      <c r="B38" s="125" t="s">
        <v>47</v>
      </c>
      <c r="C38" s="136"/>
      <c r="D38" s="125" t="s">
        <v>23</v>
      </c>
      <c r="E38" s="126"/>
      <c r="F38" s="125" t="s">
        <v>24</v>
      </c>
      <c r="G38" s="126"/>
      <c r="H38" s="127" t="s">
        <v>25</v>
      </c>
      <c r="I38" s="128"/>
      <c r="J38" s="125" t="s">
        <v>26</v>
      </c>
      <c r="K38" s="126"/>
      <c r="L38" s="125" t="s">
        <v>48</v>
      </c>
      <c r="M38" s="126"/>
      <c r="N38" s="125" t="s">
        <v>49</v>
      </c>
      <c r="O38" s="126"/>
      <c r="P38" s="125" t="s">
        <v>50</v>
      </c>
      <c r="Q38" s="126"/>
      <c r="R38" s="125" t="s">
        <v>51</v>
      </c>
      <c r="S38" s="126"/>
      <c r="T38" s="125" t="s">
        <v>52</v>
      </c>
      <c r="U38" s="126"/>
    </row>
    <row r="39" spans="2:21" ht="21.75" customHeight="1" x14ac:dyDescent="0.2">
      <c r="B39" s="21" t="s">
        <v>56</v>
      </c>
      <c r="C39" s="87" t="s">
        <v>57</v>
      </c>
      <c r="D39" s="24" t="s">
        <v>27</v>
      </c>
      <c r="E39" s="25" t="s">
        <v>28</v>
      </c>
      <c r="F39" s="24" t="s">
        <v>27</v>
      </c>
      <c r="G39" s="25" t="s">
        <v>28</v>
      </c>
      <c r="H39" s="26" t="s">
        <v>27</v>
      </c>
      <c r="I39" s="27" t="s">
        <v>28</v>
      </c>
      <c r="J39" s="24" t="s">
        <v>27</v>
      </c>
      <c r="K39" s="25" t="s">
        <v>28</v>
      </c>
      <c r="L39" s="24" t="s">
        <v>27</v>
      </c>
      <c r="M39" s="25" t="s">
        <v>28</v>
      </c>
      <c r="N39" s="24" t="s">
        <v>27</v>
      </c>
      <c r="O39" s="25" t="s">
        <v>28</v>
      </c>
      <c r="P39" s="45" t="s">
        <v>27</v>
      </c>
      <c r="Q39" s="53" t="s">
        <v>28</v>
      </c>
      <c r="R39" s="45" t="s">
        <v>27</v>
      </c>
      <c r="S39" s="53" t="s">
        <v>28</v>
      </c>
      <c r="T39" s="45" t="s">
        <v>27</v>
      </c>
      <c r="U39" s="53" t="s">
        <v>28</v>
      </c>
    </row>
    <row r="40" spans="2:21" ht="20.100000000000001" customHeight="1" x14ac:dyDescent="0.2">
      <c r="B40" s="28">
        <v>125</v>
      </c>
      <c r="C40" s="86" t="s">
        <v>53</v>
      </c>
      <c r="D40" s="22" t="s">
        <v>22</v>
      </c>
      <c r="E40" s="23" t="s">
        <v>22</v>
      </c>
      <c r="F40" s="22" t="s">
        <v>22</v>
      </c>
      <c r="G40" s="23" t="s">
        <v>22</v>
      </c>
      <c r="H40" s="22" t="s">
        <v>22</v>
      </c>
      <c r="I40" s="23" t="s">
        <v>22</v>
      </c>
      <c r="J40" s="22" t="s">
        <v>22</v>
      </c>
      <c r="K40" s="23" t="s">
        <v>22</v>
      </c>
      <c r="L40" s="22" t="s">
        <v>22</v>
      </c>
      <c r="M40" s="23" t="s">
        <v>22</v>
      </c>
      <c r="N40" s="22" t="s">
        <v>22</v>
      </c>
      <c r="O40" s="23" t="s">
        <v>22</v>
      </c>
      <c r="P40" s="94" t="s">
        <v>22</v>
      </c>
      <c r="Q40" s="88" t="s">
        <v>22</v>
      </c>
      <c r="R40" s="22" t="s">
        <v>22</v>
      </c>
      <c r="S40" s="23" t="s">
        <v>22</v>
      </c>
      <c r="T40" s="22" t="s">
        <v>22</v>
      </c>
      <c r="U40" s="23" t="s">
        <v>22</v>
      </c>
    </row>
    <row r="41" spans="2:21" ht="20.100000000000001" customHeight="1" x14ac:dyDescent="0.2">
      <c r="B41" s="28">
        <v>100</v>
      </c>
      <c r="C41" s="86" t="s">
        <v>54</v>
      </c>
      <c r="D41" s="22" t="s">
        <v>22</v>
      </c>
      <c r="E41" s="23" t="s">
        <v>22</v>
      </c>
      <c r="F41" s="22" t="s">
        <v>22</v>
      </c>
      <c r="G41" s="23" t="s">
        <v>22</v>
      </c>
      <c r="H41" s="22" t="s">
        <v>22</v>
      </c>
      <c r="I41" s="23" t="s">
        <v>22</v>
      </c>
      <c r="J41" s="22" t="s">
        <v>22</v>
      </c>
      <c r="K41" s="23" t="s">
        <v>22</v>
      </c>
      <c r="L41" s="22" t="s">
        <v>22</v>
      </c>
      <c r="M41" s="23" t="s">
        <v>22</v>
      </c>
      <c r="N41" s="22" t="s">
        <v>22</v>
      </c>
      <c r="O41" s="23" t="s">
        <v>22</v>
      </c>
      <c r="P41" s="94" t="s">
        <v>22</v>
      </c>
      <c r="Q41" s="88" t="s">
        <v>22</v>
      </c>
      <c r="R41" s="22" t="s">
        <v>22</v>
      </c>
      <c r="S41" s="23" t="s">
        <v>22</v>
      </c>
      <c r="T41" s="22" t="s">
        <v>22</v>
      </c>
      <c r="U41" s="23" t="s">
        <v>22</v>
      </c>
    </row>
    <row r="42" spans="2:21" ht="20.100000000000001" customHeight="1" x14ac:dyDescent="0.2">
      <c r="B42" s="28">
        <v>75</v>
      </c>
      <c r="C42" s="86" t="s">
        <v>29</v>
      </c>
      <c r="D42" s="22" t="s">
        <v>22</v>
      </c>
      <c r="E42" s="23" t="s">
        <v>22</v>
      </c>
      <c r="F42" s="22" t="s">
        <v>22</v>
      </c>
      <c r="G42" s="23" t="s">
        <v>22</v>
      </c>
      <c r="H42" s="22" t="s">
        <v>22</v>
      </c>
      <c r="I42" s="23" t="s">
        <v>22</v>
      </c>
      <c r="J42" s="22" t="s">
        <v>22</v>
      </c>
      <c r="K42" s="23" t="s">
        <v>22</v>
      </c>
      <c r="L42" s="22" t="s">
        <v>22</v>
      </c>
      <c r="M42" s="23" t="s">
        <v>22</v>
      </c>
      <c r="N42" s="22" t="s">
        <v>22</v>
      </c>
      <c r="O42" s="23" t="s">
        <v>22</v>
      </c>
      <c r="P42" s="94" t="s">
        <v>22</v>
      </c>
      <c r="Q42" s="88" t="s">
        <v>22</v>
      </c>
      <c r="R42" s="82">
        <v>100</v>
      </c>
      <c r="S42" s="31">
        <v>100</v>
      </c>
      <c r="T42" s="37" t="s">
        <v>22</v>
      </c>
      <c r="U42" s="36" t="s">
        <v>22</v>
      </c>
    </row>
    <row r="43" spans="2:21" ht="20.100000000000001" customHeight="1" x14ac:dyDescent="0.2">
      <c r="B43" s="28">
        <v>50</v>
      </c>
      <c r="C43" s="86" t="s">
        <v>30</v>
      </c>
      <c r="D43" s="34" t="s">
        <v>22</v>
      </c>
      <c r="E43" s="35" t="s">
        <v>22</v>
      </c>
      <c r="F43" s="34" t="s">
        <v>22</v>
      </c>
      <c r="G43" s="35" t="s">
        <v>22</v>
      </c>
      <c r="H43" s="34" t="s">
        <v>22</v>
      </c>
      <c r="I43" s="35" t="s">
        <v>22</v>
      </c>
      <c r="J43" s="34" t="s">
        <v>22</v>
      </c>
      <c r="K43" s="35" t="s">
        <v>22</v>
      </c>
      <c r="L43" s="34" t="s">
        <v>22</v>
      </c>
      <c r="M43" s="35" t="s">
        <v>22</v>
      </c>
      <c r="N43" s="34" t="s">
        <v>22</v>
      </c>
      <c r="O43" s="35" t="s">
        <v>22</v>
      </c>
      <c r="P43" s="95" t="s">
        <v>22</v>
      </c>
      <c r="Q43" s="89" t="s">
        <v>22</v>
      </c>
      <c r="R43" s="37" t="s">
        <v>22</v>
      </c>
      <c r="S43" s="36" t="s">
        <v>22</v>
      </c>
      <c r="T43" s="82">
        <v>100</v>
      </c>
      <c r="U43" s="31">
        <v>100</v>
      </c>
    </row>
    <row r="44" spans="2:21" ht="20.100000000000001" customHeight="1" x14ac:dyDescent="0.2">
      <c r="B44" s="28">
        <v>37.5</v>
      </c>
      <c r="C44" s="86" t="s">
        <v>31</v>
      </c>
      <c r="D44" s="34" t="s">
        <v>22</v>
      </c>
      <c r="E44" s="35" t="s">
        <v>22</v>
      </c>
      <c r="F44" s="34" t="s">
        <v>22</v>
      </c>
      <c r="G44" s="35" t="s">
        <v>22</v>
      </c>
      <c r="H44" s="34" t="s">
        <v>22</v>
      </c>
      <c r="I44" s="35" t="s">
        <v>22</v>
      </c>
      <c r="J44" s="34" t="s">
        <v>22</v>
      </c>
      <c r="K44" s="35" t="s">
        <v>22</v>
      </c>
      <c r="L44" s="34" t="s">
        <v>22</v>
      </c>
      <c r="M44" s="35" t="s">
        <v>22</v>
      </c>
      <c r="N44" s="34" t="s">
        <v>22</v>
      </c>
      <c r="O44" s="35" t="s">
        <v>22</v>
      </c>
      <c r="P44" s="96">
        <v>100</v>
      </c>
      <c r="Q44" s="90">
        <v>100</v>
      </c>
      <c r="R44" s="82">
        <v>75</v>
      </c>
      <c r="S44" s="31">
        <v>100</v>
      </c>
      <c r="T44" s="82">
        <v>65</v>
      </c>
      <c r="U44" s="31">
        <v>100</v>
      </c>
    </row>
    <row r="45" spans="2:21" ht="20.100000000000001" customHeight="1" x14ac:dyDescent="0.2">
      <c r="B45" s="28">
        <v>25</v>
      </c>
      <c r="C45" s="86" t="s">
        <v>32</v>
      </c>
      <c r="D45" s="38">
        <v>100</v>
      </c>
      <c r="E45" s="39">
        <v>100</v>
      </c>
      <c r="F45" s="40" t="s">
        <v>22</v>
      </c>
      <c r="G45" s="41" t="s">
        <v>22</v>
      </c>
      <c r="H45" s="38">
        <v>100</v>
      </c>
      <c r="I45" s="39">
        <v>100</v>
      </c>
      <c r="J45" s="40" t="s">
        <v>22</v>
      </c>
      <c r="K45" s="41" t="s">
        <v>22</v>
      </c>
      <c r="L45" s="40" t="s">
        <v>22</v>
      </c>
      <c r="M45" s="41" t="s">
        <v>22</v>
      </c>
      <c r="N45" s="40" t="s">
        <v>22</v>
      </c>
      <c r="O45" s="41" t="s">
        <v>22</v>
      </c>
      <c r="P45" s="97" t="s">
        <v>22</v>
      </c>
      <c r="Q45" s="91" t="s">
        <v>22</v>
      </c>
      <c r="R45" s="40" t="s">
        <v>22</v>
      </c>
      <c r="S45" s="41" t="s">
        <v>22</v>
      </c>
      <c r="T45" s="40" t="s">
        <v>22</v>
      </c>
      <c r="U45" s="41" t="s">
        <v>22</v>
      </c>
    </row>
    <row r="46" spans="2:21" ht="20.100000000000001" customHeight="1" x14ac:dyDescent="0.2">
      <c r="B46" s="28">
        <v>19</v>
      </c>
      <c r="C46" s="86" t="s">
        <v>33</v>
      </c>
      <c r="D46" s="82">
        <v>80</v>
      </c>
      <c r="E46" s="31">
        <v>95</v>
      </c>
      <c r="F46" s="82">
        <v>100</v>
      </c>
      <c r="G46" s="31">
        <v>100</v>
      </c>
      <c r="H46" s="82">
        <v>80</v>
      </c>
      <c r="I46" s="31">
        <v>95</v>
      </c>
      <c r="J46" s="82">
        <v>100</v>
      </c>
      <c r="K46" s="31">
        <v>100</v>
      </c>
      <c r="L46" s="82">
        <v>100</v>
      </c>
      <c r="M46" s="31">
        <v>100</v>
      </c>
      <c r="N46" s="82">
        <v>100</v>
      </c>
      <c r="O46" s="36">
        <v>100</v>
      </c>
      <c r="P46" s="96">
        <v>70</v>
      </c>
      <c r="Q46" s="90">
        <v>100</v>
      </c>
      <c r="R46" s="82">
        <v>55</v>
      </c>
      <c r="S46" s="31">
        <v>100</v>
      </c>
      <c r="T46" s="82">
        <v>40</v>
      </c>
      <c r="U46" s="31">
        <v>75</v>
      </c>
    </row>
    <row r="47" spans="2:21" ht="20.100000000000001" customHeight="1" x14ac:dyDescent="0.2">
      <c r="B47" s="28">
        <v>16</v>
      </c>
      <c r="C47" s="86" t="s">
        <v>34</v>
      </c>
      <c r="D47" s="82">
        <v>70</v>
      </c>
      <c r="E47" s="31">
        <v>90</v>
      </c>
      <c r="F47" s="82">
        <v>80</v>
      </c>
      <c r="G47" s="31">
        <v>95</v>
      </c>
      <c r="H47" s="82">
        <v>70</v>
      </c>
      <c r="I47" s="31">
        <v>90</v>
      </c>
      <c r="J47" s="82">
        <v>80</v>
      </c>
      <c r="K47" s="31">
        <v>95</v>
      </c>
      <c r="L47" s="82">
        <v>83</v>
      </c>
      <c r="M47" s="31">
        <v>100</v>
      </c>
      <c r="N47" s="82">
        <v>85</v>
      </c>
      <c r="O47" s="31">
        <v>100</v>
      </c>
      <c r="P47" s="81" t="s">
        <v>22</v>
      </c>
      <c r="Q47" s="92" t="s">
        <v>22</v>
      </c>
      <c r="R47" s="37" t="s">
        <v>22</v>
      </c>
      <c r="S47" s="36" t="s">
        <v>22</v>
      </c>
      <c r="T47" s="37" t="s">
        <v>22</v>
      </c>
      <c r="U47" s="36" t="s">
        <v>22</v>
      </c>
    </row>
    <row r="48" spans="2:21" ht="20.100000000000001" customHeight="1" x14ac:dyDescent="0.2">
      <c r="B48" s="28">
        <v>12.5</v>
      </c>
      <c r="C48" s="86" t="s">
        <v>35</v>
      </c>
      <c r="D48" s="82">
        <v>55</v>
      </c>
      <c r="E48" s="31">
        <v>83</v>
      </c>
      <c r="F48" s="82">
        <v>70</v>
      </c>
      <c r="G48" s="31">
        <v>90</v>
      </c>
      <c r="H48" s="82">
        <v>55</v>
      </c>
      <c r="I48" s="31">
        <v>83</v>
      </c>
      <c r="J48" s="82">
        <v>70</v>
      </c>
      <c r="K48" s="31">
        <v>90</v>
      </c>
      <c r="L48" s="82">
        <v>70</v>
      </c>
      <c r="M48" s="31">
        <v>95</v>
      </c>
      <c r="N48" s="82">
        <v>70</v>
      </c>
      <c r="O48" s="31">
        <v>95</v>
      </c>
      <c r="P48" s="81" t="s">
        <v>22</v>
      </c>
      <c r="Q48" s="92" t="s">
        <v>22</v>
      </c>
      <c r="R48" s="37" t="s">
        <v>22</v>
      </c>
      <c r="S48" s="36" t="s">
        <v>22</v>
      </c>
      <c r="T48" s="37" t="s">
        <v>22</v>
      </c>
      <c r="U48" s="36" t="s">
        <v>22</v>
      </c>
    </row>
    <row r="49" spans="2:21" ht="20.100000000000001" customHeight="1" x14ac:dyDescent="0.2">
      <c r="B49" s="28">
        <v>9.5</v>
      </c>
      <c r="C49" s="86" t="s">
        <v>36</v>
      </c>
      <c r="D49" s="82">
        <v>47</v>
      </c>
      <c r="E49" s="31">
        <v>75</v>
      </c>
      <c r="F49" s="82">
        <v>60</v>
      </c>
      <c r="G49" s="31">
        <v>84</v>
      </c>
      <c r="H49" s="82">
        <v>47</v>
      </c>
      <c r="I49" s="31">
        <v>75</v>
      </c>
      <c r="J49" s="82">
        <v>60</v>
      </c>
      <c r="K49" s="31">
        <v>84</v>
      </c>
      <c r="L49" s="82">
        <v>60</v>
      </c>
      <c r="M49" s="31">
        <v>87</v>
      </c>
      <c r="N49" s="82">
        <v>60</v>
      </c>
      <c r="O49" s="31">
        <v>88</v>
      </c>
      <c r="P49" s="96">
        <v>50</v>
      </c>
      <c r="Q49" s="90">
        <v>95</v>
      </c>
      <c r="R49" s="82">
        <v>40</v>
      </c>
      <c r="S49" s="31">
        <v>100</v>
      </c>
      <c r="T49" s="82">
        <v>25</v>
      </c>
      <c r="U49" s="31">
        <v>55</v>
      </c>
    </row>
    <row r="50" spans="2:21" ht="20.100000000000001" customHeight="1" x14ac:dyDescent="0.2">
      <c r="B50" s="29">
        <v>4.75</v>
      </c>
      <c r="C50" s="86" t="s">
        <v>37</v>
      </c>
      <c r="D50" s="82">
        <v>33</v>
      </c>
      <c r="E50" s="31">
        <v>60</v>
      </c>
      <c r="F50" s="82">
        <v>40</v>
      </c>
      <c r="G50" s="31">
        <v>66</v>
      </c>
      <c r="H50" s="82">
        <v>33</v>
      </c>
      <c r="I50" s="31">
        <v>60</v>
      </c>
      <c r="J50" s="82">
        <v>40</v>
      </c>
      <c r="K50" s="31">
        <v>66</v>
      </c>
      <c r="L50" s="82">
        <v>40</v>
      </c>
      <c r="M50" s="31">
        <v>70</v>
      </c>
      <c r="N50" s="82">
        <v>40</v>
      </c>
      <c r="O50" s="31">
        <v>70</v>
      </c>
      <c r="P50" s="96">
        <v>35</v>
      </c>
      <c r="Q50" s="90">
        <v>80</v>
      </c>
      <c r="R50" s="82">
        <v>30</v>
      </c>
      <c r="S50" s="31">
        <v>90</v>
      </c>
      <c r="T50" s="82">
        <v>15</v>
      </c>
      <c r="U50" s="31">
        <v>40</v>
      </c>
    </row>
    <row r="51" spans="2:21" ht="20.100000000000001" customHeight="1" x14ac:dyDescent="0.2">
      <c r="B51" s="29">
        <v>2</v>
      </c>
      <c r="C51" s="86" t="s">
        <v>38</v>
      </c>
      <c r="D51" s="82">
        <v>20</v>
      </c>
      <c r="E51" s="31">
        <v>45</v>
      </c>
      <c r="F51" s="82">
        <v>24</v>
      </c>
      <c r="G51" s="31">
        <v>48</v>
      </c>
      <c r="H51" s="82">
        <v>20</v>
      </c>
      <c r="I51" s="31">
        <v>45</v>
      </c>
      <c r="J51" s="82">
        <v>24</v>
      </c>
      <c r="K51" s="31">
        <v>48</v>
      </c>
      <c r="L51" s="82">
        <v>25</v>
      </c>
      <c r="M51" s="31">
        <v>50</v>
      </c>
      <c r="N51" s="82">
        <v>25</v>
      </c>
      <c r="O51" s="31">
        <v>50</v>
      </c>
      <c r="P51" s="96">
        <v>25</v>
      </c>
      <c r="Q51" s="90">
        <v>60</v>
      </c>
      <c r="R51" s="82">
        <v>20</v>
      </c>
      <c r="S51" s="31">
        <v>70</v>
      </c>
      <c r="T51" s="82">
        <v>10</v>
      </c>
      <c r="U51" s="31">
        <v>30</v>
      </c>
    </row>
    <row r="52" spans="2:21" ht="20.100000000000001" customHeight="1" x14ac:dyDescent="0.2">
      <c r="B52" s="30">
        <v>0.85</v>
      </c>
      <c r="C52" s="86" t="s">
        <v>39</v>
      </c>
      <c r="D52" s="82">
        <v>11</v>
      </c>
      <c r="E52" s="31">
        <v>30</v>
      </c>
      <c r="F52" s="82">
        <v>14</v>
      </c>
      <c r="G52" s="31">
        <v>33</v>
      </c>
      <c r="H52" s="82">
        <v>11</v>
      </c>
      <c r="I52" s="31">
        <v>30</v>
      </c>
      <c r="J52" s="82">
        <v>14</v>
      </c>
      <c r="K52" s="31">
        <v>33</v>
      </c>
      <c r="L52" s="82">
        <v>15</v>
      </c>
      <c r="M52" s="31">
        <v>35</v>
      </c>
      <c r="N52" s="82">
        <v>17</v>
      </c>
      <c r="O52" s="31">
        <v>38</v>
      </c>
      <c r="P52" s="81" t="s">
        <v>22</v>
      </c>
      <c r="Q52" s="92" t="s">
        <v>22</v>
      </c>
      <c r="R52" s="37" t="s">
        <v>22</v>
      </c>
      <c r="S52" s="36" t="s">
        <v>22</v>
      </c>
      <c r="T52" s="37" t="s">
        <v>22</v>
      </c>
      <c r="U52" s="36" t="s">
        <v>22</v>
      </c>
    </row>
    <row r="53" spans="2:21" ht="20.100000000000001" customHeight="1" x14ac:dyDescent="0.2">
      <c r="B53" s="30">
        <v>0.42499999999999999</v>
      </c>
      <c r="C53" s="86" t="s">
        <v>40</v>
      </c>
      <c r="D53" s="82">
        <v>7</v>
      </c>
      <c r="E53" s="31">
        <v>21</v>
      </c>
      <c r="F53" s="82">
        <v>9</v>
      </c>
      <c r="G53" s="31">
        <v>24</v>
      </c>
      <c r="H53" s="82">
        <v>7</v>
      </c>
      <c r="I53" s="31">
        <v>21</v>
      </c>
      <c r="J53" s="82">
        <v>9</v>
      </c>
      <c r="K53" s="31">
        <v>24</v>
      </c>
      <c r="L53" s="82">
        <v>10</v>
      </c>
      <c r="M53" s="31">
        <v>25</v>
      </c>
      <c r="N53" s="82">
        <v>12</v>
      </c>
      <c r="O53" s="31">
        <v>30</v>
      </c>
      <c r="P53" s="81" t="s">
        <v>22</v>
      </c>
      <c r="Q53" s="92" t="s">
        <v>22</v>
      </c>
      <c r="R53" s="37" t="s">
        <v>22</v>
      </c>
      <c r="S53" s="36" t="s">
        <v>22</v>
      </c>
      <c r="T53" s="37" t="s">
        <v>22</v>
      </c>
      <c r="U53" s="36" t="s">
        <v>22</v>
      </c>
    </row>
    <row r="54" spans="2:21" ht="20.100000000000001" customHeight="1" x14ac:dyDescent="0.2">
      <c r="B54" s="30">
        <v>0.18</v>
      </c>
      <c r="C54" s="86" t="s">
        <v>41</v>
      </c>
      <c r="D54" s="82">
        <v>5</v>
      </c>
      <c r="E54" s="31">
        <v>14</v>
      </c>
      <c r="F54" s="82">
        <v>6</v>
      </c>
      <c r="G54" s="31">
        <v>16</v>
      </c>
      <c r="H54" s="82">
        <v>5</v>
      </c>
      <c r="I54" s="31">
        <v>14</v>
      </c>
      <c r="J54" s="82">
        <v>6</v>
      </c>
      <c r="K54" s="31">
        <v>16</v>
      </c>
      <c r="L54" s="82">
        <v>6</v>
      </c>
      <c r="M54" s="31">
        <v>17</v>
      </c>
      <c r="N54" s="82">
        <v>8</v>
      </c>
      <c r="O54" s="31">
        <v>20</v>
      </c>
      <c r="P54" s="81" t="s">
        <v>22</v>
      </c>
      <c r="Q54" s="92" t="s">
        <v>22</v>
      </c>
      <c r="R54" s="37" t="s">
        <v>22</v>
      </c>
      <c r="S54" s="36" t="s">
        <v>22</v>
      </c>
      <c r="T54" s="37" t="s">
        <v>22</v>
      </c>
      <c r="U54" s="36" t="s">
        <v>22</v>
      </c>
    </row>
    <row r="55" spans="2:21" ht="20.100000000000001" customHeight="1" x14ac:dyDescent="0.2">
      <c r="B55" s="30">
        <v>7.4999999999999997E-2</v>
      </c>
      <c r="C55" s="86" t="s">
        <v>42</v>
      </c>
      <c r="D55" s="32">
        <v>3</v>
      </c>
      <c r="E55" s="33">
        <v>8</v>
      </c>
      <c r="F55" s="32">
        <v>3</v>
      </c>
      <c r="G55" s="33">
        <v>8</v>
      </c>
      <c r="H55" s="32">
        <v>2</v>
      </c>
      <c r="I55" s="33">
        <v>6</v>
      </c>
      <c r="J55" s="32">
        <v>2</v>
      </c>
      <c r="K55" s="33">
        <v>6</v>
      </c>
      <c r="L55" s="42">
        <v>4</v>
      </c>
      <c r="M55" s="43">
        <v>9</v>
      </c>
      <c r="N55" s="42">
        <v>6</v>
      </c>
      <c r="O55" s="43">
        <v>13</v>
      </c>
      <c r="P55" s="98">
        <v>5</v>
      </c>
      <c r="Q55" s="93">
        <v>12</v>
      </c>
      <c r="R55" s="42">
        <v>5</v>
      </c>
      <c r="S55" s="43">
        <v>15</v>
      </c>
      <c r="T55" s="42">
        <v>0</v>
      </c>
      <c r="U55" s="43">
        <v>8</v>
      </c>
    </row>
    <row r="56" spans="2:21" ht="20.100000000000001" customHeight="1" x14ac:dyDescent="0.2">
      <c r="B56" s="114" t="s">
        <v>43</v>
      </c>
      <c r="C56" s="115"/>
      <c r="D56" s="75">
        <v>55</v>
      </c>
      <c r="E56" s="76" t="s">
        <v>22</v>
      </c>
      <c r="F56" s="75">
        <v>55</v>
      </c>
      <c r="G56" s="76" t="s">
        <v>22</v>
      </c>
      <c r="H56" s="75">
        <v>55</v>
      </c>
      <c r="I56" s="76" t="s">
        <v>22</v>
      </c>
      <c r="J56" s="75">
        <v>55</v>
      </c>
      <c r="K56" s="76" t="s">
        <v>22</v>
      </c>
      <c r="L56" s="75">
        <v>40</v>
      </c>
      <c r="M56" s="76" t="s">
        <v>22</v>
      </c>
      <c r="N56" s="75">
        <v>35</v>
      </c>
      <c r="O56" s="76" t="s">
        <v>22</v>
      </c>
      <c r="P56" s="99">
        <v>20</v>
      </c>
      <c r="Q56" s="100" t="s">
        <v>22</v>
      </c>
      <c r="R56" s="77" t="s">
        <v>55</v>
      </c>
      <c r="S56" s="78" t="s">
        <v>22</v>
      </c>
      <c r="T56" s="75">
        <v>100</v>
      </c>
      <c r="U56" s="76" t="s">
        <v>22</v>
      </c>
    </row>
    <row r="57" spans="2:21" ht="20.100000000000001" customHeight="1" x14ac:dyDescent="0.2">
      <c r="B57" s="114" t="s">
        <v>44</v>
      </c>
      <c r="C57" s="115"/>
      <c r="D57" s="77" t="s">
        <v>22</v>
      </c>
      <c r="E57" s="78">
        <v>3</v>
      </c>
      <c r="F57" s="77" t="s">
        <v>22</v>
      </c>
      <c r="G57" s="78">
        <v>3</v>
      </c>
      <c r="H57" s="77" t="s">
        <v>22</v>
      </c>
      <c r="I57" s="78">
        <v>3</v>
      </c>
      <c r="J57" s="77" t="s">
        <v>22</v>
      </c>
      <c r="K57" s="78">
        <v>3</v>
      </c>
      <c r="L57" s="75" t="s">
        <v>22</v>
      </c>
      <c r="M57" s="76">
        <v>3</v>
      </c>
      <c r="N57" s="75" t="s">
        <v>22</v>
      </c>
      <c r="O57" s="76">
        <v>6</v>
      </c>
      <c r="P57" s="99" t="s">
        <v>22</v>
      </c>
      <c r="Q57" s="100">
        <v>6</v>
      </c>
      <c r="R57" s="75" t="s">
        <v>22</v>
      </c>
      <c r="S57" s="76">
        <v>6</v>
      </c>
      <c r="T57" s="77" t="s">
        <v>22</v>
      </c>
      <c r="U57" s="78">
        <v>0</v>
      </c>
    </row>
    <row r="58" spans="2:21" ht="20.100000000000001" customHeight="1" x14ac:dyDescent="0.2">
      <c r="B58" s="141" t="s">
        <v>45</v>
      </c>
      <c r="C58" s="142"/>
      <c r="D58" s="75" t="s">
        <v>22</v>
      </c>
      <c r="E58" s="76">
        <v>25</v>
      </c>
      <c r="F58" s="75" t="s">
        <v>22</v>
      </c>
      <c r="G58" s="76">
        <v>25</v>
      </c>
      <c r="H58" s="75" t="s">
        <v>22</v>
      </c>
      <c r="I58" s="76">
        <v>25</v>
      </c>
      <c r="J58" s="75" t="s">
        <v>22</v>
      </c>
      <c r="K58" s="76">
        <v>25</v>
      </c>
      <c r="L58" s="75" t="s">
        <v>22</v>
      </c>
      <c r="M58" s="76">
        <v>25</v>
      </c>
      <c r="N58" s="75" t="s">
        <v>22</v>
      </c>
      <c r="O58" s="76">
        <v>25</v>
      </c>
      <c r="P58" s="99" t="s">
        <v>22</v>
      </c>
      <c r="Q58" s="100">
        <v>25</v>
      </c>
      <c r="R58" s="75" t="s">
        <v>22</v>
      </c>
      <c r="S58" s="76">
        <v>25</v>
      </c>
      <c r="T58" s="75" t="s">
        <v>22</v>
      </c>
      <c r="U58" s="76">
        <v>25</v>
      </c>
    </row>
    <row r="59" spans="2:21" ht="20.100000000000001" customHeight="1" x14ac:dyDescent="0.2">
      <c r="B59" s="114" t="s">
        <v>46</v>
      </c>
      <c r="C59" s="115"/>
      <c r="D59" s="77" t="s">
        <v>22</v>
      </c>
      <c r="E59" s="78">
        <v>35</v>
      </c>
      <c r="F59" s="77" t="s">
        <v>22</v>
      </c>
      <c r="G59" s="78">
        <v>35</v>
      </c>
      <c r="H59" s="77" t="s">
        <v>22</v>
      </c>
      <c r="I59" s="78">
        <v>35</v>
      </c>
      <c r="J59" s="77" t="s">
        <v>22</v>
      </c>
      <c r="K59" s="78">
        <v>35</v>
      </c>
      <c r="L59" s="77" t="s">
        <v>22</v>
      </c>
      <c r="M59" s="78">
        <v>35</v>
      </c>
      <c r="N59" s="77" t="s">
        <v>22</v>
      </c>
      <c r="O59" s="78">
        <v>35</v>
      </c>
      <c r="P59" s="77" t="s">
        <v>22</v>
      </c>
      <c r="Q59" s="78">
        <v>40</v>
      </c>
      <c r="R59" s="77" t="s">
        <v>22</v>
      </c>
      <c r="S59" s="78">
        <v>40</v>
      </c>
      <c r="T59" s="77" t="s">
        <v>22</v>
      </c>
      <c r="U59" s="78">
        <v>40</v>
      </c>
    </row>
    <row r="60" spans="2:21" ht="25.5" customHeight="1" x14ac:dyDescent="0.2">
      <c r="B60" s="114" t="s">
        <v>59</v>
      </c>
      <c r="C60" s="137"/>
      <c r="D60" s="75" t="s">
        <v>22</v>
      </c>
      <c r="E60" s="76">
        <v>7</v>
      </c>
      <c r="F60" s="75" t="s">
        <v>22</v>
      </c>
      <c r="G60" s="76">
        <v>7</v>
      </c>
      <c r="H60" s="75" t="s">
        <v>22</v>
      </c>
      <c r="I60" s="76">
        <v>7</v>
      </c>
      <c r="J60" s="75" t="s">
        <v>22</v>
      </c>
      <c r="K60" s="76">
        <v>7</v>
      </c>
      <c r="L60" s="75" t="s">
        <v>22</v>
      </c>
      <c r="M60" s="76">
        <v>7</v>
      </c>
      <c r="N60" s="75" t="s">
        <v>22</v>
      </c>
      <c r="O60" s="76">
        <v>12</v>
      </c>
      <c r="P60" s="99" t="s">
        <v>22</v>
      </c>
      <c r="Q60" s="100">
        <v>12</v>
      </c>
      <c r="R60" s="75" t="s">
        <v>22</v>
      </c>
      <c r="S60" s="76">
        <v>12</v>
      </c>
      <c r="T60" s="75" t="s">
        <v>22</v>
      </c>
      <c r="U60" s="76">
        <v>12</v>
      </c>
    </row>
    <row r="61" spans="2:21" ht="25.5" customHeight="1" thickBot="1" x14ac:dyDescent="0.25">
      <c r="B61" s="134" t="s">
        <v>58</v>
      </c>
      <c r="C61" s="135"/>
      <c r="D61" s="79" t="s">
        <v>22</v>
      </c>
      <c r="E61" s="80">
        <v>2</v>
      </c>
      <c r="F61" s="79" t="s">
        <v>22</v>
      </c>
      <c r="G61" s="80">
        <v>2</v>
      </c>
      <c r="H61" s="79" t="s">
        <v>22</v>
      </c>
      <c r="I61" s="80">
        <v>2</v>
      </c>
      <c r="J61" s="79" t="s">
        <v>22</v>
      </c>
      <c r="K61" s="80">
        <v>2</v>
      </c>
      <c r="L61" s="79" t="s">
        <v>22</v>
      </c>
      <c r="M61" s="80">
        <v>2</v>
      </c>
      <c r="N61" s="79" t="s">
        <v>22</v>
      </c>
      <c r="O61" s="80">
        <v>3</v>
      </c>
      <c r="P61" s="101" t="s">
        <v>22</v>
      </c>
      <c r="Q61" s="102">
        <v>3</v>
      </c>
      <c r="R61" s="103" t="s">
        <v>22</v>
      </c>
      <c r="S61" s="104">
        <v>3</v>
      </c>
      <c r="T61" s="84" t="s">
        <v>22</v>
      </c>
      <c r="U61" s="105" t="s">
        <v>55</v>
      </c>
    </row>
    <row r="302" spans="2:10" ht="25.5" x14ac:dyDescent="0.2">
      <c r="B302" s="85" t="s">
        <v>23</v>
      </c>
      <c r="C302" s="85" t="s">
        <v>24</v>
      </c>
      <c r="D302" s="85" t="s">
        <v>25</v>
      </c>
      <c r="E302" s="85" t="s">
        <v>26</v>
      </c>
      <c r="F302" s="85" t="s">
        <v>48</v>
      </c>
      <c r="G302" s="85" t="s">
        <v>49</v>
      </c>
      <c r="H302" s="85" t="s">
        <v>50</v>
      </c>
      <c r="I302" s="85" t="s">
        <v>51</v>
      </c>
      <c r="J302" s="85" t="s">
        <v>52</v>
      </c>
    </row>
  </sheetData>
  <mergeCells count="40">
    <mergeCell ref="B61:C61"/>
    <mergeCell ref="B38:C38"/>
    <mergeCell ref="B60:C60"/>
    <mergeCell ref="B57:C57"/>
    <mergeCell ref="E6:F7"/>
    <mergeCell ref="B58:C58"/>
    <mergeCell ref="B59:C59"/>
    <mergeCell ref="D38:E38"/>
    <mergeCell ref="F38:G38"/>
    <mergeCell ref="B21:D21"/>
    <mergeCell ref="B27:D27"/>
    <mergeCell ref="B26:D26"/>
    <mergeCell ref="B22:D22"/>
    <mergeCell ref="B9:D9"/>
    <mergeCell ref="B10:D10"/>
    <mergeCell ref="B11:D11"/>
    <mergeCell ref="B2:G2"/>
    <mergeCell ref="B56:C56"/>
    <mergeCell ref="B28:D28"/>
    <mergeCell ref="D36:U37"/>
    <mergeCell ref="T38:U38"/>
    <mergeCell ref="H38:I38"/>
    <mergeCell ref="J38:K38"/>
    <mergeCell ref="L38:M38"/>
    <mergeCell ref="N38:O38"/>
    <mergeCell ref="P38:Q38"/>
    <mergeCell ref="R38:S38"/>
    <mergeCell ref="B6:D8"/>
    <mergeCell ref="B25:D25"/>
    <mergeCell ref="B24:D24"/>
    <mergeCell ref="B23:D23"/>
    <mergeCell ref="B17:D17"/>
    <mergeCell ref="B18:D18"/>
    <mergeCell ref="B19:D19"/>
    <mergeCell ref="B20:D20"/>
    <mergeCell ref="B12:D12"/>
    <mergeCell ref="B13:D13"/>
    <mergeCell ref="B14:D14"/>
    <mergeCell ref="B15:D15"/>
    <mergeCell ref="B16:D16"/>
  </mergeCells>
  <dataValidations count="1">
    <dataValidation type="list" allowBlank="1" showInputMessage="1" showErrorMessage="1" errorTitle="Aggregate Specification" error="Please Select a valid Course Type from the drop down menu." sqref="E4">
      <formula1>$B$302:$J$302</formula1>
    </dataValidation>
  </dataValidations>
  <pageMargins left="0.7" right="0.7" top="0.75" bottom="0.75" header="0.3" footer="0.3"/>
  <pageSetup orientation="portrait" horizontalDpi="1200" verticalDpi="12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362" priority="3">
      <formula>IF($C$10="-",TRUE,FALSE)</formula>
    </cfRule>
  </conditionalFormatting>
  <conditionalFormatting sqref="D11:G11">
    <cfRule type="expression" dxfId="361" priority="4">
      <formula>IF($C$11="-",TRUE,FALSE)</formula>
    </cfRule>
  </conditionalFormatting>
  <conditionalFormatting sqref="D12:G12">
    <cfRule type="expression" dxfId="360" priority="5">
      <formula>IF($C$12="-",TRUE,FALSE)</formula>
    </cfRule>
  </conditionalFormatting>
  <conditionalFormatting sqref="D13:G13">
    <cfRule type="expression" dxfId="359" priority="6">
      <formula>IF($C$13="-",TRUE,FALSE)</formula>
    </cfRule>
  </conditionalFormatting>
  <conditionalFormatting sqref="D14:G14">
    <cfRule type="expression" dxfId="358" priority="7">
      <formula>IF($C$14="-",TRUE,FALSE)</formula>
    </cfRule>
  </conditionalFormatting>
  <conditionalFormatting sqref="D15:G15">
    <cfRule type="expression" dxfId="357" priority="10">
      <formula>IF($C$15="-",TRUE,FALSE)</formula>
    </cfRule>
  </conditionalFormatting>
  <conditionalFormatting sqref="D16:G16">
    <cfRule type="expression" dxfId="356" priority="11">
      <formula>IF($C$16="-",TRUE,FALSE)</formula>
    </cfRule>
  </conditionalFormatting>
  <conditionalFormatting sqref="D17:G17">
    <cfRule type="expression" dxfId="355" priority="12">
      <formula>IF($C$17="-",TRUE,FALSE)</formula>
    </cfRule>
  </conditionalFormatting>
  <conditionalFormatting sqref="D18:G18">
    <cfRule type="expression" dxfId="354" priority="16">
      <formula>IF($C$18="-",TRUE,FALSE)</formula>
    </cfRule>
  </conditionalFormatting>
  <conditionalFormatting sqref="D23:G23">
    <cfRule type="expression" dxfId="353" priority="2">
      <formula>IF($F$4="CR- M50",TRUE,FALSE)</formula>
    </cfRule>
  </conditionalFormatting>
  <conditionalFormatting sqref="D19:G19">
    <cfRule type="expression" dxfId="352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351" priority="3">
      <formula>IF($C$10="-",TRUE,FALSE)</formula>
    </cfRule>
  </conditionalFormatting>
  <conditionalFormatting sqref="D11:G11">
    <cfRule type="expression" dxfId="350" priority="4">
      <formula>IF($C$11="-",TRUE,FALSE)</formula>
    </cfRule>
  </conditionalFormatting>
  <conditionalFormatting sqref="D12:G12">
    <cfRule type="expression" dxfId="349" priority="5">
      <formula>IF($C$12="-",TRUE,FALSE)</formula>
    </cfRule>
  </conditionalFormatting>
  <conditionalFormatting sqref="D13:G13">
    <cfRule type="expression" dxfId="348" priority="6">
      <formula>IF($C$13="-",TRUE,FALSE)</formula>
    </cfRule>
  </conditionalFormatting>
  <conditionalFormatting sqref="D14:G14">
    <cfRule type="expression" dxfId="347" priority="7">
      <formula>IF($C$14="-",TRUE,FALSE)</formula>
    </cfRule>
  </conditionalFormatting>
  <conditionalFormatting sqref="D15:G15">
    <cfRule type="expression" dxfId="346" priority="10">
      <formula>IF($C$15="-",TRUE,FALSE)</formula>
    </cfRule>
  </conditionalFormatting>
  <conditionalFormatting sqref="D16:G16">
    <cfRule type="expression" dxfId="345" priority="11">
      <formula>IF($C$16="-",TRUE,FALSE)</formula>
    </cfRule>
  </conditionalFormatting>
  <conditionalFormatting sqref="D17:G17">
    <cfRule type="expression" dxfId="344" priority="12">
      <formula>IF($C$17="-",TRUE,FALSE)</formula>
    </cfRule>
  </conditionalFormatting>
  <conditionalFormatting sqref="D18:G18">
    <cfRule type="expression" dxfId="343" priority="16">
      <formula>IF($C$18="-",TRUE,FALSE)</formula>
    </cfRule>
  </conditionalFormatting>
  <conditionalFormatting sqref="D23:G23">
    <cfRule type="expression" dxfId="342" priority="2">
      <formula>IF($F$4="CR- M50",TRUE,FALSE)</formula>
    </cfRule>
  </conditionalFormatting>
  <conditionalFormatting sqref="D19:G19">
    <cfRule type="expression" dxfId="341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340" priority="3">
      <formula>IF($C$10="-",TRUE,FALSE)</formula>
    </cfRule>
  </conditionalFormatting>
  <conditionalFormatting sqref="D11:G11">
    <cfRule type="expression" dxfId="339" priority="4">
      <formula>IF($C$11="-",TRUE,FALSE)</formula>
    </cfRule>
  </conditionalFormatting>
  <conditionalFormatting sqref="D12:G12">
    <cfRule type="expression" dxfId="338" priority="5">
      <formula>IF($C$12="-",TRUE,FALSE)</formula>
    </cfRule>
  </conditionalFormatting>
  <conditionalFormatting sqref="D13:G13">
    <cfRule type="expression" dxfId="337" priority="6">
      <formula>IF($C$13="-",TRUE,FALSE)</formula>
    </cfRule>
  </conditionalFormatting>
  <conditionalFormatting sqref="D14:G14">
    <cfRule type="expression" dxfId="336" priority="7">
      <formula>IF($C$14="-",TRUE,FALSE)</formula>
    </cfRule>
  </conditionalFormatting>
  <conditionalFormatting sqref="D15:G15">
    <cfRule type="expression" dxfId="335" priority="10">
      <formula>IF($C$15="-",TRUE,FALSE)</formula>
    </cfRule>
  </conditionalFormatting>
  <conditionalFormatting sqref="D16:G16">
    <cfRule type="expression" dxfId="334" priority="11">
      <formula>IF($C$16="-",TRUE,FALSE)</formula>
    </cfRule>
  </conditionalFormatting>
  <conditionalFormatting sqref="D17:G17">
    <cfRule type="expression" dxfId="333" priority="12">
      <formula>IF($C$17="-",TRUE,FALSE)</formula>
    </cfRule>
  </conditionalFormatting>
  <conditionalFormatting sqref="D18:G18">
    <cfRule type="expression" dxfId="332" priority="16">
      <formula>IF($C$18="-",TRUE,FALSE)</formula>
    </cfRule>
  </conditionalFormatting>
  <conditionalFormatting sqref="D23:G23">
    <cfRule type="expression" dxfId="331" priority="2">
      <formula>IF($F$4="CR- M50",TRUE,FALSE)</formula>
    </cfRule>
  </conditionalFormatting>
  <conditionalFormatting sqref="D19:G19">
    <cfRule type="expression" dxfId="330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329" priority="3">
      <formula>IF($C$10="-",TRUE,FALSE)</formula>
    </cfRule>
  </conditionalFormatting>
  <conditionalFormatting sqref="D11:G11">
    <cfRule type="expression" dxfId="328" priority="4">
      <formula>IF($C$11="-",TRUE,FALSE)</formula>
    </cfRule>
  </conditionalFormatting>
  <conditionalFormatting sqref="D12:G12">
    <cfRule type="expression" dxfId="327" priority="5">
      <formula>IF($C$12="-",TRUE,FALSE)</formula>
    </cfRule>
  </conditionalFormatting>
  <conditionalFormatting sqref="D13:G13">
    <cfRule type="expression" dxfId="326" priority="6">
      <formula>IF($C$13="-",TRUE,FALSE)</formula>
    </cfRule>
  </conditionalFormatting>
  <conditionalFormatting sqref="D14:G14">
    <cfRule type="expression" dxfId="325" priority="7">
      <formula>IF($C$14="-",TRUE,FALSE)</formula>
    </cfRule>
  </conditionalFormatting>
  <conditionalFormatting sqref="D15:G15">
    <cfRule type="expression" dxfId="324" priority="10">
      <formula>IF($C$15="-",TRUE,FALSE)</formula>
    </cfRule>
  </conditionalFormatting>
  <conditionalFormatting sqref="D16:G16">
    <cfRule type="expression" dxfId="323" priority="11">
      <formula>IF($C$16="-",TRUE,FALSE)</formula>
    </cfRule>
  </conditionalFormatting>
  <conditionalFormatting sqref="D17:G17">
    <cfRule type="expression" dxfId="322" priority="12">
      <formula>IF($C$17="-",TRUE,FALSE)</formula>
    </cfRule>
  </conditionalFormatting>
  <conditionalFormatting sqref="D18:G18">
    <cfRule type="expression" dxfId="321" priority="16">
      <formula>IF($C$18="-",TRUE,FALSE)</formula>
    </cfRule>
  </conditionalFormatting>
  <conditionalFormatting sqref="D23:G23">
    <cfRule type="expression" dxfId="320" priority="2">
      <formula>IF($F$4="CR- M50",TRUE,FALSE)</formula>
    </cfRule>
  </conditionalFormatting>
  <conditionalFormatting sqref="D19:G19">
    <cfRule type="expression" dxfId="319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318" priority="3">
      <formula>IF($C$10="-",TRUE,FALSE)</formula>
    </cfRule>
  </conditionalFormatting>
  <conditionalFormatting sqref="D11:G11">
    <cfRule type="expression" dxfId="317" priority="4">
      <formula>IF($C$11="-",TRUE,FALSE)</formula>
    </cfRule>
  </conditionalFormatting>
  <conditionalFormatting sqref="D12:G12">
    <cfRule type="expression" dxfId="316" priority="5">
      <formula>IF($C$12="-",TRUE,FALSE)</formula>
    </cfRule>
  </conditionalFormatting>
  <conditionalFormatting sqref="D13:G13">
    <cfRule type="expression" dxfId="315" priority="6">
      <formula>IF($C$13="-",TRUE,FALSE)</formula>
    </cfRule>
  </conditionalFormatting>
  <conditionalFormatting sqref="D14:G14">
    <cfRule type="expression" dxfId="314" priority="7">
      <formula>IF($C$14="-",TRUE,FALSE)</formula>
    </cfRule>
  </conditionalFormatting>
  <conditionalFormatting sqref="D15:G15">
    <cfRule type="expression" dxfId="313" priority="10">
      <formula>IF($C$15="-",TRUE,FALSE)</formula>
    </cfRule>
  </conditionalFormatting>
  <conditionalFormatting sqref="D16:G16">
    <cfRule type="expression" dxfId="312" priority="11">
      <formula>IF($C$16="-",TRUE,FALSE)</formula>
    </cfRule>
  </conditionalFormatting>
  <conditionalFormatting sqref="D17:G17">
    <cfRule type="expression" dxfId="311" priority="12">
      <formula>IF($C$17="-",TRUE,FALSE)</formula>
    </cfRule>
  </conditionalFormatting>
  <conditionalFormatting sqref="D18:G18">
    <cfRule type="expression" dxfId="310" priority="16">
      <formula>IF($C$18="-",TRUE,FALSE)</formula>
    </cfRule>
  </conditionalFormatting>
  <conditionalFormatting sqref="D23:G23">
    <cfRule type="expression" dxfId="309" priority="2">
      <formula>IF($F$4="CR- M50",TRUE,FALSE)</formula>
    </cfRule>
  </conditionalFormatting>
  <conditionalFormatting sqref="D19:G19">
    <cfRule type="expression" dxfId="308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307" priority="3">
      <formula>IF($C$10="-",TRUE,FALSE)</formula>
    </cfRule>
  </conditionalFormatting>
  <conditionalFormatting sqref="D11:G11">
    <cfRule type="expression" dxfId="306" priority="4">
      <formula>IF($C$11="-",TRUE,FALSE)</formula>
    </cfRule>
  </conditionalFormatting>
  <conditionalFormatting sqref="D12:G12">
    <cfRule type="expression" dxfId="305" priority="5">
      <formula>IF($C$12="-",TRUE,FALSE)</formula>
    </cfRule>
  </conditionalFormatting>
  <conditionalFormatting sqref="D13:G13">
    <cfRule type="expression" dxfId="304" priority="6">
      <formula>IF($C$13="-",TRUE,FALSE)</formula>
    </cfRule>
  </conditionalFormatting>
  <conditionalFormatting sqref="D14:G14">
    <cfRule type="expression" dxfId="303" priority="7">
      <formula>IF($C$14="-",TRUE,FALSE)</formula>
    </cfRule>
  </conditionalFormatting>
  <conditionalFormatting sqref="D15:G15">
    <cfRule type="expression" dxfId="302" priority="10">
      <formula>IF($C$15="-",TRUE,FALSE)</formula>
    </cfRule>
  </conditionalFormatting>
  <conditionalFormatting sqref="D16:G16">
    <cfRule type="expression" dxfId="301" priority="11">
      <formula>IF($C$16="-",TRUE,FALSE)</formula>
    </cfRule>
  </conditionalFormatting>
  <conditionalFormatting sqref="D17:G17">
    <cfRule type="expression" dxfId="300" priority="12">
      <formula>IF($C$17="-",TRUE,FALSE)</formula>
    </cfRule>
  </conditionalFormatting>
  <conditionalFormatting sqref="D18:G18">
    <cfRule type="expression" dxfId="299" priority="16">
      <formula>IF($C$18="-",TRUE,FALSE)</formula>
    </cfRule>
  </conditionalFormatting>
  <conditionalFormatting sqref="D23:G23">
    <cfRule type="expression" dxfId="298" priority="2">
      <formula>IF($F$4="CR- M50",TRUE,FALSE)</formula>
    </cfRule>
  </conditionalFormatting>
  <conditionalFormatting sqref="D19:G19">
    <cfRule type="expression" dxfId="297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296" priority="3">
      <formula>IF($C$10="-",TRUE,FALSE)</formula>
    </cfRule>
  </conditionalFormatting>
  <conditionalFormatting sqref="D11:G11">
    <cfRule type="expression" dxfId="295" priority="4">
      <formula>IF($C$11="-",TRUE,FALSE)</formula>
    </cfRule>
  </conditionalFormatting>
  <conditionalFormatting sqref="D12:G12">
    <cfRule type="expression" dxfId="294" priority="5">
      <formula>IF($C$12="-",TRUE,FALSE)</formula>
    </cfRule>
  </conditionalFormatting>
  <conditionalFormatting sqref="D13:G13">
    <cfRule type="expression" dxfId="293" priority="6">
      <formula>IF($C$13="-",TRUE,FALSE)</formula>
    </cfRule>
  </conditionalFormatting>
  <conditionalFormatting sqref="D14:G14">
    <cfRule type="expression" dxfId="292" priority="7">
      <formula>IF($C$14="-",TRUE,FALSE)</formula>
    </cfRule>
  </conditionalFormatting>
  <conditionalFormatting sqref="D15:G15">
    <cfRule type="expression" dxfId="291" priority="10">
      <formula>IF($C$15="-",TRUE,FALSE)</formula>
    </cfRule>
  </conditionalFormatting>
  <conditionalFormatting sqref="D16:G16">
    <cfRule type="expression" dxfId="290" priority="11">
      <formula>IF($C$16="-",TRUE,FALSE)</formula>
    </cfRule>
  </conditionalFormatting>
  <conditionalFormatting sqref="D17:G17">
    <cfRule type="expression" dxfId="289" priority="12">
      <formula>IF($C$17="-",TRUE,FALSE)</formula>
    </cfRule>
  </conditionalFormatting>
  <conditionalFormatting sqref="D18:G18">
    <cfRule type="expression" dxfId="288" priority="16">
      <formula>IF($C$18="-",TRUE,FALSE)</formula>
    </cfRule>
  </conditionalFormatting>
  <conditionalFormatting sqref="D23:G23">
    <cfRule type="expression" dxfId="287" priority="2">
      <formula>IF($F$4="CR- M50",TRUE,FALSE)</formula>
    </cfRule>
  </conditionalFormatting>
  <conditionalFormatting sqref="D19:G19">
    <cfRule type="expression" dxfId="286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285" priority="3">
      <formula>IF($C$10="-",TRUE,FALSE)</formula>
    </cfRule>
  </conditionalFormatting>
  <conditionalFormatting sqref="D11:G11">
    <cfRule type="expression" dxfId="284" priority="4">
      <formula>IF($C$11="-",TRUE,FALSE)</formula>
    </cfRule>
  </conditionalFormatting>
  <conditionalFormatting sqref="D12:G12">
    <cfRule type="expression" dxfId="283" priority="5">
      <formula>IF($C$12="-",TRUE,FALSE)</formula>
    </cfRule>
  </conditionalFormatting>
  <conditionalFormatting sqref="D13:G13">
    <cfRule type="expression" dxfId="282" priority="6">
      <formula>IF($C$13="-",TRUE,FALSE)</formula>
    </cfRule>
  </conditionalFormatting>
  <conditionalFormatting sqref="D14:G14">
    <cfRule type="expression" dxfId="281" priority="7">
      <formula>IF($C$14="-",TRUE,FALSE)</formula>
    </cfRule>
  </conditionalFormatting>
  <conditionalFormatting sqref="D15:G15">
    <cfRule type="expression" dxfId="280" priority="10">
      <formula>IF($C$15="-",TRUE,FALSE)</formula>
    </cfRule>
  </conditionalFormatting>
  <conditionalFormatting sqref="D16:G16">
    <cfRule type="expression" dxfId="279" priority="11">
      <formula>IF($C$16="-",TRUE,FALSE)</formula>
    </cfRule>
  </conditionalFormatting>
  <conditionalFormatting sqref="D17:G17">
    <cfRule type="expression" dxfId="278" priority="12">
      <formula>IF($C$17="-",TRUE,FALSE)</formula>
    </cfRule>
  </conditionalFormatting>
  <conditionalFormatting sqref="D18:G18">
    <cfRule type="expression" dxfId="277" priority="16">
      <formula>IF($C$18="-",TRUE,FALSE)</formula>
    </cfRule>
  </conditionalFormatting>
  <conditionalFormatting sqref="D23:G23">
    <cfRule type="expression" dxfId="276" priority="2">
      <formula>IF($F$4="CR- M50",TRUE,FALSE)</formula>
    </cfRule>
  </conditionalFormatting>
  <conditionalFormatting sqref="D19:G19">
    <cfRule type="expression" dxfId="275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274" priority="3">
      <formula>IF($C$10="-",TRUE,FALSE)</formula>
    </cfRule>
  </conditionalFormatting>
  <conditionalFormatting sqref="D11:G11">
    <cfRule type="expression" dxfId="273" priority="4">
      <formula>IF($C$11="-",TRUE,FALSE)</formula>
    </cfRule>
  </conditionalFormatting>
  <conditionalFormatting sqref="D12:G12">
    <cfRule type="expression" dxfId="272" priority="5">
      <formula>IF($C$12="-",TRUE,FALSE)</formula>
    </cfRule>
  </conditionalFormatting>
  <conditionalFormatting sqref="D13:G13">
    <cfRule type="expression" dxfId="271" priority="6">
      <formula>IF($C$13="-",TRUE,FALSE)</formula>
    </cfRule>
  </conditionalFormatting>
  <conditionalFormatting sqref="D14:G14">
    <cfRule type="expression" dxfId="270" priority="7">
      <formula>IF($C$14="-",TRUE,FALSE)</formula>
    </cfRule>
  </conditionalFormatting>
  <conditionalFormatting sqref="D15:G15">
    <cfRule type="expression" dxfId="269" priority="10">
      <formula>IF($C$15="-",TRUE,FALSE)</formula>
    </cfRule>
  </conditionalFormatting>
  <conditionalFormatting sqref="D16:G16">
    <cfRule type="expression" dxfId="268" priority="11">
      <formula>IF($C$16="-",TRUE,FALSE)</formula>
    </cfRule>
  </conditionalFormatting>
  <conditionalFormatting sqref="D17:G17">
    <cfRule type="expression" dxfId="267" priority="12">
      <formula>IF($C$17="-",TRUE,FALSE)</formula>
    </cfRule>
  </conditionalFormatting>
  <conditionalFormatting sqref="D18:G18">
    <cfRule type="expression" dxfId="266" priority="16">
      <formula>IF($C$18="-",TRUE,FALSE)</formula>
    </cfRule>
  </conditionalFormatting>
  <conditionalFormatting sqref="D23:G23">
    <cfRule type="expression" dxfId="265" priority="2">
      <formula>IF($F$4="CR- M50",TRUE,FALSE)</formula>
    </cfRule>
  </conditionalFormatting>
  <conditionalFormatting sqref="D19:G19">
    <cfRule type="expression" dxfId="264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263" priority="3">
      <formula>IF($C$10="-",TRUE,FALSE)</formula>
    </cfRule>
  </conditionalFormatting>
  <conditionalFormatting sqref="D11:G11">
    <cfRule type="expression" dxfId="262" priority="4">
      <formula>IF($C$11="-",TRUE,FALSE)</formula>
    </cfRule>
  </conditionalFormatting>
  <conditionalFormatting sqref="D12:G12">
    <cfRule type="expression" dxfId="261" priority="5">
      <formula>IF($C$12="-",TRUE,FALSE)</formula>
    </cfRule>
  </conditionalFormatting>
  <conditionalFormatting sqref="D13:G13">
    <cfRule type="expression" dxfId="260" priority="6">
      <formula>IF($C$13="-",TRUE,FALSE)</formula>
    </cfRule>
  </conditionalFormatting>
  <conditionalFormatting sqref="D14:G14">
    <cfRule type="expression" dxfId="259" priority="7">
      <formula>IF($C$14="-",TRUE,FALSE)</formula>
    </cfRule>
  </conditionalFormatting>
  <conditionalFormatting sqref="D15:G15">
    <cfRule type="expression" dxfId="258" priority="10">
      <formula>IF($C$15="-",TRUE,FALSE)</formula>
    </cfRule>
  </conditionalFormatting>
  <conditionalFormatting sqref="D16:G16">
    <cfRule type="expression" dxfId="257" priority="11">
      <formula>IF($C$16="-",TRUE,FALSE)</formula>
    </cfRule>
  </conditionalFormatting>
  <conditionalFormatting sqref="D17:G17">
    <cfRule type="expression" dxfId="256" priority="12">
      <formula>IF($C$17="-",TRUE,FALSE)</formula>
    </cfRule>
  </conditionalFormatting>
  <conditionalFormatting sqref="D18:G18">
    <cfRule type="expression" dxfId="255" priority="16">
      <formula>IF($C$18="-",TRUE,FALSE)</formula>
    </cfRule>
  </conditionalFormatting>
  <conditionalFormatting sqref="D23:G23">
    <cfRule type="expression" dxfId="254" priority="2">
      <formula>IF($F$4="CR- M50",TRUE,FALSE)</formula>
    </cfRule>
  </conditionalFormatting>
  <conditionalFormatting sqref="D19:G19">
    <cfRule type="expression" dxfId="253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48"/>
  <sheetViews>
    <sheetView workbookViewId="0">
      <selection activeCell="R9" sqref="R9"/>
    </sheetView>
  </sheetViews>
  <sheetFormatPr defaultRowHeight="15" x14ac:dyDescent="0.25"/>
  <cols>
    <col min="2" max="11" width="13.7109375" customWidth="1"/>
  </cols>
  <sheetData>
    <row r="1" spans="2:11" ht="15.75" thickBot="1" x14ac:dyDescent="0.3"/>
    <row r="2" spans="2:11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6"/>
      <c r="K2" s="147"/>
    </row>
    <row r="3" spans="2:11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4"/>
      <c r="K3" s="159"/>
    </row>
    <row r="4" spans="2:11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0"/>
      <c r="K4" s="161"/>
    </row>
    <row r="5" spans="2:11" ht="20.100000000000001" customHeight="1" thickBot="1" x14ac:dyDescent="0.3"/>
    <row r="6" spans="2:11" ht="20.100000000000001" customHeight="1" x14ac:dyDescent="0.25">
      <c r="B6" s="145" t="s">
        <v>9</v>
      </c>
      <c r="C6" s="146"/>
      <c r="D6" s="146"/>
      <c r="E6" s="146"/>
      <c r="F6" s="146"/>
      <c r="G6" s="146"/>
      <c r="H6" s="146"/>
      <c r="I6" s="146"/>
      <c r="J6" s="146"/>
      <c r="K6" s="147"/>
    </row>
    <row r="7" spans="2:11" ht="20.100000000000001" customHeight="1" x14ac:dyDescent="0.25">
      <c r="B7" s="148" t="s">
        <v>10</v>
      </c>
      <c r="C7" s="149"/>
      <c r="D7" s="150" t="s">
        <v>11</v>
      </c>
      <c r="E7" s="151"/>
      <c r="F7" s="149" t="s">
        <v>12</v>
      </c>
      <c r="G7" s="149"/>
      <c r="H7" s="149" t="s">
        <v>13</v>
      </c>
      <c r="I7" s="150"/>
      <c r="J7" s="149" t="s">
        <v>14</v>
      </c>
      <c r="K7" s="152"/>
    </row>
    <row r="8" spans="2:11" ht="20.100000000000001" customHeight="1" x14ac:dyDescent="0.25">
      <c r="B8" s="153">
        <v>1</v>
      </c>
      <c r="C8" s="154"/>
      <c r="D8" s="155">
        <f>'Lot 1'!$J$24</f>
        <v>0</v>
      </c>
      <c r="E8" s="155"/>
      <c r="F8" s="156"/>
      <c r="G8" s="156"/>
      <c r="H8" s="157">
        <f t="shared" ref="H8:H47" si="0">F8*D8</f>
        <v>0</v>
      </c>
      <c r="I8" s="158"/>
      <c r="J8" s="154" t="str">
        <f>IF(OR('Lot 1'!$J$25&lt;&gt;"",'Lot 1'!$B$27&lt;&gt;"",'Lot 1'!$B$28&lt;&gt;"",'Lot 1'!$B$29&lt;&gt;""),"Yes","No")</f>
        <v>No</v>
      </c>
      <c r="K8" s="159"/>
    </row>
    <row r="9" spans="2:11" ht="20.100000000000001" customHeight="1" x14ac:dyDescent="0.25">
      <c r="B9" s="153">
        <v>2</v>
      </c>
      <c r="C9" s="154"/>
      <c r="D9" s="155">
        <f>'Lot 2'!$J$24</f>
        <v>0</v>
      </c>
      <c r="E9" s="155"/>
      <c r="F9" s="156"/>
      <c r="G9" s="156"/>
      <c r="H9" s="157">
        <f t="shared" si="0"/>
        <v>0</v>
      </c>
      <c r="I9" s="158"/>
      <c r="J9" s="154" t="str">
        <f>IF(OR('Lot 2'!$J$25&lt;&gt;"",'Lot 2'!$B$27&lt;&gt;"",'Lot 2'!$B$28&lt;&gt;"",'Lot 2'!$B$29&lt;&gt;""),"Yes","No")</f>
        <v>No</v>
      </c>
      <c r="K9" s="159"/>
    </row>
    <row r="10" spans="2:11" ht="20.100000000000001" customHeight="1" x14ac:dyDescent="0.25">
      <c r="B10" s="153">
        <v>3</v>
      </c>
      <c r="C10" s="154"/>
      <c r="D10" s="155">
        <f>'Lot 3'!$J$24</f>
        <v>0</v>
      </c>
      <c r="E10" s="155"/>
      <c r="F10" s="156"/>
      <c r="G10" s="156"/>
      <c r="H10" s="157">
        <f t="shared" si="0"/>
        <v>0</v>
      </c>
      <c r="I10" s="158"/>
      <c r="J10" s="154" t="str">
        <f>IF(OR('Lot 3'!$J$25&lt;&gt;"",'Lot 3'!$B$27&lt;&gt;"",'Lot 3'!$B$28&lt;&gt;"",'Lot 3'!$B$29&lt;&gt;""),"Yes","No")</f>
        <v>No</v>
      </c>
      <c r="K10" s="159"/>
    </row>
    <row r="11" spans="2:11" ht="20.100000000000001" customHeight="1" x14ac:dyDescent="0.25">
      <c r="B11" s="153">
        <v>4</v>
      </c>
      <c r="C11" s="154"/>
      <c r="D11" s="155">
        <f>'Lot 4'!$J$24</f>
        <v>0</v>
      </c>
      <c r="E11" s="155"/>
      <c r="F11" s="156"/>
      <c r="G11" s="156"/>
      <c r="H11" s="157">
        <f t="shared" si="0"/>
        <v>0</v>
      </c>
      <c r="I11" s="158"/>
      <c r="J11" s="154" t="str">
        <f>IF(OR('Lot 4'!$J$25&lt;&gt;"",'Lot 4'!$B$27&lt;&gt;"",'Lot 4'!$B$28&lt;&gt;"",'Lot 4'!$B$29&lt;&gt;""),"Yes","No")</f>
        <v>No</v>
      </c>
      <c r="K11" s="159"/>
    </row>
    <row r="12" spans="2:11" ht="20.100000000000001" customHeight="1" x14ac:dyDescent="0.25">
      <c r="B12" s="153">
        <v>5</v>
      </c>
      <c r="C12" s="154"/>
      <c r="D12" s="155">
        <f>'Lot 5'!$J$24</f>
        <v>0</v>
      </c>
      <c r="E12" s="155"/>
      <c r="F12" s="156"/>
      <c r="G12" s="156"/>
      <c r="H12" s="157">
        <f t="shared" si="0"/>
        <v>0</v>
      </c>
      <c r="I12" s="158"/>
      <c r="J12" s="154" t="str">
        <f>IF(OR('Lot 5'!$J$25&lt;&gt;"",'Lot 5'!$B$27&lt;&gt;"",'Lot 5'!$B$28&lt;&gt;"",'Lot 5'!$B$29&lt;&gt;""),"Yes","No")</f>
        <v>No</v>
      </c>
      <c r="K12" s="159"/>
    </row>
    <row r="13" spans="2:11" ht="20.100000000000001" customHeight="1" x14ac:dyDescent="0.25">
      <c r="B13" s="153">
        <v>6</v>
      </c>
      <c r="C13" s="154"/>
      <c r="D13" s="155">
        <f>'Lot 6'!$J$24</f>
        <v>0</v>
      </c>
      <c r="E13" s="155"/>
      <c r="F13" s="156"/>
      <c r="G13" s="156"/>
      <c r="H13" s="157">
        <f t="shared" si="0"/>
        <v>0</v>
      </c>
      <c r="I13" s="158"/>
      <c r="J13" s="154" t="str">
        <f>IF(OR('Lot 6'!$J$25&lt;&gt;"",'Lot 6'!$B$27&lt;&gt;"",'Lot 6'!$B$28&lt;&gt;"",'Lot 6'!$B$29&lt;&gt;""),"Yes","No")</f>
        <v>No</v>
      </c>
      <c r="K13" s="159"/>
    </row>
    <row r="14" spans="2:11" ht="20.100000000000001" customHeight="1" x14ac:dyDescent="0.25">
      <c r="B14" s="153">
        <v>7</v>
      </c>
      <c r="C14" s="154"/>
      <c r="D14" s="155">
        <f>'Lot 7'!$J$24</f>
        <v>0</v>
      </c>
      <c r="E14" s="155"/>
      <c r="F14" s="156"/>
      <c r="G14" s="156"/>
      <c r="H14" s="157">
        <f t="shared" si="0"/>
        <v>0</v>
      </c>
      <c r="I14" s="158"/>
      <c r="J14" s="154" t="str">
        <f>IF(OR('Lot 7'!$J$25&lt;&gt;"",'Lot 7'!$B$27&lt;&gt;"",'Lot 7'!$B$28&lt;&gt;"",'Lot 7'!$B$29&lt;&gt;""),"Yes","No")</f>
        <v>No</v>
      </c>
      <c r="K14" s="159"/>
    </row>
    <row r="15" spans="2:11" ht="20.100000000000001" customHeight="1" x14ac:dyDescent="0.25">
      <c r="B15" s="153">
        <v>8</v>
      </c>
      <c r="C15" s="154"/>
      <c r="D15" s="155">
        <f>'Lot 8'!$J$24</f>
        <v>0</v>
      </c>
      <c r="E15" s="155"/>
      <c r="F15" s="156"/>
      <c r="G15" s="156"/>
      <c r="H15" s="157">
        <f t="shared" si="0"/>
        <v>0</v>
      </c>
      <c r="I15" s="158"/>
      <c r="J15" s="154" t="str">
        <f>IF(OR('Lot 8'!$J$25&lt;&gt;"",'Lot 8'!$B$27&lt;&gt;"",'Lot 8'!$B$28&lt;&gt;"",'Lot 8'!$B$29&lt;&gt;""),"Yes","No")</f>
        <v>No</v>
      </c>
      <c r="K15" s="159"/>
    </row>
    <row r="16" spans="2:11" ht="20.100000000000001" customHeight="1" x14ac:dyDescent="0.25">
      <c r="B16" s="153">
        <v>9</v>
      </c>
      <c r="C16" s="154"/>
      <c r="D16" s="155">
        <f>'Lot 9'!$J$24</f>
        <v>0</v>
      </c>
      <c r="E16" s="155"/>
      <c r="F16" s="156"/>
      <c r="G16" s="156"/>
      <c r="H16" s="157">
        <f t="shared" si="0"/>
        <v>0</v>
      </c>
      <c r="I16" s="158"/>
      <c r="J16" s="154" t="str">
        <f>IF(OR('Lot 9'!$J$25&lt;&gt;"",'Lot 9'!$B$27&lt;&gt;"",'Lot 9'!$B$28&lt;&gt;"",'Lot 9'!$B$29&lt;&gt;""),"Yes","No")</f>
        <v>No</v>
      </c>
      <c r="K16" s="159"/>
    </row>
    <row r="17" spans="2:11" ht="20.100000000000001" customHeight="1" x14ac:dyDescent="0.25">
      <c r="B17" s="153">
        <v>10</v>
      </c>
      <c r="C17" s="154"/>
      <c r="D17" s="155">
        <f>'Lot 10'!$J$24</f>
        <v>0</v>
      </c>
      <c r="E17" s="155"/>
      <c r="F17" s="156"/>
      <c r="G17" s="156"/>
      <c r="H17" s="157">
        <f t="shared" si="0"/>
        <v>0</v>
      </c>
      <c r="I17" s="158"/>
      <c r="J17" s="154" t="str">
        <f>IF(OR('Lot 10'!$J$25&lt;&gt;"",'Lot 10'!$B$27&lt;&gt;"",'Lot 10'!$B$28&lt;&gt;"",'Lot 10'!$B$29&lt;&gt;""),"Yes","No")</f>
        <v>No</v>
      </c>
      <c r="K17" s="159"/>
    </row>
    <row r="18" spans="2:11" ht="20.100000000000001" customHeight="1" x14ac:dyDescent="0.25">
      <c r="B18" s="153">
        <v>11</v>
      </c>
      <c r="C18" s="154"/>
      <c r="D18" s="155">
        <f>'Lot 11'!$J$24</f>
        <v>0</v>
      </c>
      <c r="E18" s="155"/>
      <c r="F18" s="156"/>
      <c r="G18" s="156"/>
      <c r="H18" s="157">
        <f t="shared" si="0"/>
        <v>0</v>
      </c>
      <c r="I18" s="158"/>
      <c r="J18" s="154" t="str">
        <f>IF(OR('Lot 11'!$J$25&lt;&gt;"",'Lot 11'!$B$27&lt;&gt;"",'Lot 11'!$B$28&lt;&gt;"",'Lot 11'!$B$29&lt;&gt;""),"Yes","No")</f>
        <v>No</v>
      </c>
      <c r="K18" s="159"/>
    </row>
    <row r="19" spans="2:11" ht="20.100000000000001" customHeight="1" x14ac:dyDescent="0.25">
      <c r="B19" s="153">
        <v>12</v>
      </c>
      <c r="C19" s="154"/>
      <c r="D19" s="155">
        <f>'Lot 12'!$J$24</f>
        <v>0</v>
      </c>
      <c r="E19" s="155"/>
      <c r="F19" s="156"/>
      <c r="G19" s="156"/>
      <c r="H19" s="157">
        <f t="shared" si="0"/>
        <v>0</v>
      </c>
      <c r="I19" s="158"/>
      <c r="J19" s="154" t="str">
        <f>IF(OR('Lot 12'!$J$25&lt;&gt;"",'Lot 12'!$B$27&lt;&gt;"",'Lot 12'!$B$28&lt;&gt;"",'Lot 12'!$B$29&lt;&gt;""),"Yes","No")</f>
        <v>No</v>
      </c>
      <c r="K19" s="159"/>
    </row>
    <row r="20" spans="2:11" ht="20.100000000000001" customHeight="1" x14ac:dyDescent="0.25">
      <c r="B20" s="153">
        <v>13</v>
      </c>
      <c r="C20" s="154"/>
      <c r="D20" s="155">
        <f>'Lot 13'!$J$24</f>
        <v>0</v>
      </c>
      <c r="E20" s="155"/>
      <c r="F20" s="156"/>
      <c r="G20" s="156"/>
      <c r="H20" s="157">
        <f t="shared" si="0"/>
        <v>0</v>
      </c>
      <c r="I20" s="158"/>
      <c r="J20" s="154" t="str">
        <f>IF(OR('Lot 13'!$J$25&lt;&gt;"",'Lot 13'!$B$27&lt;&gt;"",'Lot 13'!$B$28&lt;&gt;"",'Lot 13'!$B$29&lt;&gt;""),"Yes","No")</f>
        <v>No</v>
      </c>
      <c r="K20" s="159"/>
    </row>
    <row r="21" spans="2:11" ht="20.100000000000001" customHeight="1" x14ac:dyDescent="0.25">
      <c r="B21" s="153">
        <v>14</v>
      </c>
      <c r="C21" s="154"/>
      <c r="D21" s="155">
        <f>'Lot 14'!$J$24</f>
        <v>0</v>
      </c>
      <c r="E21" s="155"/>
      <c r="F21" s="156"/>
      <c r="G21" s="156"/>
      <c r="H21" s="157">
        <f t="shared" si="0"/>
        <v>0</v>
      </c>
      <c r="I21" s="158"/>
      <c r="J21" s="154" t="str">
        <f>IF(OR('Lot 14'!$J$25&lt;&gt;"",'Lot 14'!$B$27&lt;&gt;"",'Lot 14'!$B$28&lt;&gt;"",'Lot 14'!$B$29&lt;&gt;""),"Yes","No")</f>
        <v>No</v>
      </c>
      <c r="K21" s="159"/>
    </row>
    <row r="22" spans="2:11" ht="20.100000000000001" customHeight="1" x14ac:dyDescent="0.25">
      <c r="B22" s="153">
        <v>15</v>
      </c>
      <c r="C22" s="154"/>
      <c r="D22" s="155">
        <f>'Lot 15'!$J$24</f>
        <v>0</v>
      </c>
      <c r="E22" s="155"/>
      <c r="F22" s="156"/>
      <c r="G22" s="156"/>
      <c r="H22" s="157">
        <f t="shared" si="0"/>
        <v>0</v>
      </c>
      <c r="I22" s="158"/>
      <c r="J22" s="154" t="str">
        <f>IF(OR('Lot 15'!$J$25&lt;&gt;"",'Lot 15'!$B$27&lt;&gt;"",'Lot 15'!$B$28&lt;&gt;"",'Lot 15'!$B$29&lt;&gt;""),"Yes","No")</f>
        <v>No</v>
      </c>
      <c r="K22" s="159"/>
    </row>
    <row r="23" spans="2:11" ht="20.100000000000001" customHeight="1" x14ac:dyDescent="0.25">
      <c r="B23" s="153">
        <v>16</v>
      </c>
      <c r="C23" s="154"/>
      <c r="D23" s="155">
        <f>'Lot 16'!$J$24</f>
        <v>0</v>
      </c>
      <c r="E23" s="155"/>
      <c r="F23" s="156"/>
      <c r="G23" s="156"/>
      <c r="H23" s="157">
        <f t="shared" si="0"/>
        <v>0</v>
      </c>
      <c r="I23" s="158"/>
      <c r="J23" s="154" t="str">
        <f>IF(OR('Lot 16'!$J$25&lt;&gt;"",'Lot 16'!$B$27&lt;&gt;"",'Lot 16'!$B$28&lt;&gt;"",'Lot 16'!$B$29&lt;&gt;""),"Yes","No")</f>
        <v>No</v>
      </c>
      <c r="K23" s="159"/>
    </row>
    <row r="24" spans="2:11" ht="20.100000000000001" customHeight="1" x14ac:dyDescent="0.25">
      <c r="B24" s="153">
        <v>17</v>
      </c>
      <c r="C24" s="154"/>
      <c r="D24" s="155">
        <f>'Lot 17'!$J$24</f>
        <v>0</v>
      </c>
      <c r="E24" s="155"/>
      <c r="F24" s="156"/>
      <c r="G24" s="156"/>
      <c r="H24" s="157">
        <f t="shared" si="0"/>
        <v>0</v>
      </c>
      <c r="I24" s="158"/>
      <c r="J24" s="154" t="str">
        <f>IF(OR('Lot 17'!$J$25&lt;&gt;"",'Lot 17'!$B$27&lt;&gt;"",'Lot 17'!$B$28&lt;&gt;"",'Lot 17'!$B$29&lt;&gt;""),"Yes","No")</f>
        <v>No</v>
      </c>
      <c r="K24" s="159"/>
    </row>
    <row r="25" spans="2:11" ht="20.100000000000001" customHeight="1" x14ac:dyDescent="0.25">
      <c r="B25" s="153">
        <v>18</v>
      </c>
      <c r="C25" s="154"/>
      <c r="D25" s="155">
        <f>'Lot 18'!$J$24</f>
        <v>0</v>
      </c>
      <c r="E25" s="155"/>
      <c r="F25" s="156"/>
      <c r="G25" s="156"/>
      <c r="H25" s="157">
        <f t="shared" si="0"/>
        <v>0</v>
      </c>
      <c r="I25" s="158"/>
      <c r="J25" s="154" t="str">
        <f>IF(OR('Lot 18'!$J$25&lt;&gt;"",'Lot 18'!$B$27&lt;&gt;"",'Lot 18'!$B$28&lt;&gt;"",'Lot 18'!$B$29&lt;&gt;""),"Yes","No")</f>
        <v>No</v>
      </c>
      <c r="K25" s="159"/>
    </row>
    <row r="26" spans="2:11" ht="20.100000000000001" customHeight="1" x14ac:dyDescent="0.25">
      <c r="B26" s="153">
        <v>19</v>
      </c>
      <c r="C26" s="154"/>
      <c r="D26" s="155">
        <f>'Lot 19'!$J$24</f>
        <v>0</v>
      </c>
      <c r="E26" s="155"/>
      <c r="F26" s="156"/>
      <c r="G26" s="156"/>
      <c r="H26" s="157">
        <f t="shared" si="0"/>
        <v>0</v>
      </c>
      <c r="I26" s="158"/>
      <c r="J26" s="154" t="str">
        <f>IF(OR('Lot 19'!$J$25&lt;&gt;"",'Lot 19'!$B$27&lt;&gt;"",'Lot 19'!$B$28&lt;&gt;"",'Lot 19'!$B$29&lt;&gt;""),"Yes","No")</f>
        <v>No</v>
      </c>
      <c r="K26" s="159"/>
    </row>
    <row r="27" spans="2:11" ht="20.100000000000001" customHeight="1" x14ac:dyDescent="0.25">
      <c r="B27" s="153">
        <v>20</v>
      </c>
      <c r="C27" s="154"/>
      <c r="D27" s="155">
        <f>'Lot 20'!$J$24</f>
        <v>0</v>
      </c>
      <c r="E27" s="155"/>
      <c r="F27" s="156"/>
      <c r="G27" s="156"/>
      <c r="H27" s="157">
        <f t="shared" si="0"/>
        <v>0</v>
      </c>
      <c r="I27" s="158"/>
      <c r="J27" s="154" t="str">
        <f>IF(OR('Lot 20'!$J$25&lt;&gt;"",'Lot 20'!$B$27&lt;&gt;"",'Lot 20'!$B$28&lt;&gt;"",'Lot 20'!$B$29&lt;&gt;""),"Yes","No")</f>
        <v>No</v>
      </c>
      <c r="K27" s="159"/>
    </row>
    <row r="28" spans="2:11" ht="20.100000000000001" customHeight="1" x14ac:dyDescent="0.25">
      <c r="B28" s="153">
        <v>21</v>
      </c>
      <c r="C28" s="154"/>
      <c r="D28" s="155">
        <f>'Lot 21'!$J$24</f>
        <v>0</v>
      </c>
      <c r="E28" s="155"/>
      <c r="F28" s="156"/>
      <c r="G28" s="156"/>
      <c r="H28" s="157">
        <f t="shared" si="0"/>
        <v>0</v>
      </c>
      <c r="I28" s="158"/>
      <c r="J28" s="154" t="str">
        <f>IF(OR('Lot 21'!$J$25&lt;&gt;"",'Lot 21'!$B$27&lt;&gt;"",'Lot 21'!$B$28&lt;&gt;"",'Lot 21'!$B$29&lt;&gt;""),"Yes","No")</f>
        <v>No</v>
      </c>
      <c r="K28" s="159"/>
    </row>
    <row r="29" spans="2:11" ht="20.100000000000001" customHeight="1" x14ac:dyDescent="0.25">
      <c r="B29" s="153">
        <v>22</v>
      </c>
      <c r="C29" s="154"/>
      <c r="D29" s="155">
        <f>'Lot 22'!$J$24</f>
        <v>0</v>
      </c>
      <c r="E29" s="155"/>
      <c r="F29" s="156"/>
      <c r="G29" s="156"/>
      <c r="H29" s="157">
        <f t="shared" si="0"/>
        <v>0</v>
      </c>
      <c r="I29" s="158"/>
      <c r="J29" s="154" t="str">
        <f>IF(OR('Lot 22'!$J$25&lt;&gt;"",'Lot 22'!$B$27&lt;&gt;"",'Lot 22'!$B$28&lt;&gt;"",'Lot 22'!$B$29&lt;&gt;""),"Yes","No")</f>
        <v>No</v>
      </c>
      <c r="K29" s="159"/>
    </row>
    <row r="30" spans="2:11" ht="20.100000000000001" customHeight="1" x14ac:dyDescent="0.25">
      <c r="B30" s="153">
        <v>23</v>
      </c>
      <c r="C30" s="154"/>
      <c r="D30" s="155">
        <f>'Lot 23'!$J$24</f>
        <v>0</v>
      </c>
      <c r="E30" s="155"/>
      <c r="F30" s="156"/>
      <c r="G30" s="156"/>
      <c r="H30" s="157">
        <f t="shared" si="0"/>
        <v>0</v>
      </c>
      <c r="I30" s="158"/>
      <c r="J30" s="154" t="str">
        <f>IF(OR('Lot 23'!$J$25&lt;&gt;"",'Lot 23'!$B$27&lt;&gt;"",'Lot 23'!$B$28&lt;&gt;"",'Lot 23'!$B$29&lt;&gt;""),"Yes","No")</f>
        <v>No</v>
      </c>
      <c r="K30" s="159"/>
    </row>
    <row r="31" spans="2:11" ht="20.100000000000001" customHeight="1" x14ac:dyDescent="0.25">
      <c r="B31" s="153">
        <v>24</v>
      </c>
      <c r="C31" s="154"/>
      <c r="D31" s="155">
        <f>'Lot 24'!$J$24</f>
        <v>0</v>
      </c>
      <c r="E31" s="155"/>
      <c r="F31" s="156"/>
      <c r="G31" s="156"/>
      <c r="H31" s="157">
        <f t="shared" si="0"/>
        <v>0</v>
      </c>
      <c r="I31" s="158"/>
      <c r="J31" s="154" t="str">
        <f>IF(OR('Lot 24'!$J$25&lt;&gt;"",'Lot 24'!$B$27&lt;&gt;"",'Lot 24'!$B$28&lt;&gt;"",'Lot 24'!$B$29&lt;&gt;""),"Yes","No")</f>
        <v>No</v>
      </c>
      <c r="K31" s="159"/>
    </row>
    <row r="32" spans="2:11" ht="20.100000000000001" customHeight="1" x14ac:dyDescent="0.25">
      <c r="B32" s="153">
        <v>25</v>
      </c>
      <c r="C32" s="154"/>
      <c r="D32" s="155">
        <f>'Lot 25'!$J$24</f>
        <v>0</v>
      </c>
      <c r="E32" s="155"/>
      <c r="F32" s="156"/>
      <c r="G32" s="156"/>
      <c r="H32" s="157">
        <f t="shared" si="0"/>
        <v>0</v>
      </c>
      <c r="I32" s="158"/>
      <c r="J32" s="154" t="str">
        <f>IF(OR('Lot 25'!$J$25&lt;&gt;"",'Lot 25'!$B$27&lt;&gt;"",'Lot 25'!$B$28&lt;&gt;"",'Lot 25'!$B$29&lt;&gt;""),"Yes","No")</f>
        <v>No</v>
      </c>
      <c r="K32" s="159"/>
    </row>
    <row r="33" spans="2:11" ht="20.100000000000001" customHeight="1" x14ac:dyDescent="0.25">
      <c r="B33" s="153">
        <v>26</v>
      </c>
      <c r="C33" s="154"/>
      <c r="D33" s="155">
        <f>'Lot 26'!$J$24</f>
        <v>0</v>
      </c>
      <c r="E33" s="155"/>
      <c r="F33" s="156"/>
      <c r="G33" s="156"/>
      <c r="H33" s="157">
        <f t="shared" si="0"/>
        <v>0</v>
      </c>
      <c r="I33" s="158"/>
      <c r="J33" s="154" t="str">
        <f>IF(OR('Lot 26'!$J$25&lt;&gt;"",'Lot 26'!$B$27&lt;&gt;"",'Lot 26'!$B$28&lt;&gt;"",'Lot 26'!$B$29&lt;&gt;""),"Yes","No")</f>
        <v>No</v>
      </c>
      <c r="K33" s="159"/>
    </row>
    <row r="34" spans="2:11" ht="20.100000000000001" customHeight="1" x14ac:dyDescent="0.25">
      <c r="B34" s="153">
        <v>27</v>
      </c>
      <c r="C34" s="154"/>
      <c r="D34" s="155">
        <f>'Lot 27'!$J$24</f>
        <v>0</v>
      </c>
      <c r="E34" s="155"/>
      <c r="F34" s="156"/>
      <c r="G34" s="156"/>
      <c r="H34" s="157">
        <f t="shared" si="0"/>
        <v>0</v>
      </c>
      <c r="I34" s="158"/>
      <c r="J34" s="154" t="str">
        <f>IF(OR('Lot 27'!$J$25&lt;&gt;"",'Lot 27'!$B$27&lt;&gt;"",'Lot 27'!$B$28&lt;&gt;"",'Lot 27'!$B$29&lt;&gt;""),"Yes","No")</f>
        <v>No</v>
      </c>
      <c r="K34" s="159"/>
    </row>
    <row r="35" spans="2:11" ht="20.100000000000001" customHeight="1" x14ac:dyDescent="0.25">
      <c r="B35" s="153">
        <v>28</v>
      </c>
      <c r="C35" s="154"/>
      <c r="D35" s="155">
        <f>'Lot 28'!$J$24</f>
        <v>0</v>
      </c>
      <c r="E35" s="155"/>
      <c r="F35" s="156"/>
      <c r="G35" s="156"/>
      <c r="H35" s="157">
        <f t="shared" si="0"/>
        <v>0</v>
      </c>
      <c r="I35" s="158"/>
      <c r="J35" s="154" t="str">
        <f>IF(OR('Lot 28'!$J$25&lt;&gt;"",'Lot 28'!$B$27&lt;&gt;"",'Lot 28'!$B$28&lt;&gt;"",'Lot 28'!$B$29&lt;&gt;""),"Yes","No")</f>
        <v>No</v>
      </c>
      <c r="K35" s="159"/>
    </row>
    <row r="36" spans="2:11" ht="20.100000000000001" customHeight="1" x14ac:dyDescent="0.25">
      <c r="B36" s="153">
        <v>29</v>
      </c>
      <c r="C36" s="154"/>
      <c r="D36" s="155">
        <f>'Lot 29'!$J$24</f>
        <v>0</v>
      </c>
      <c r="E36" s="155"/>
      <c r="F36" s="156"/>
      <c r="G36" s="156"/>
      <c r="H36" s="157">
        <f t="shared" si="0"/>
        <v>0</v>
      </c>
      <c r="I36" s="158"/>
      <c r="J36" s="154" t="str">
        <f>IF(OR('Lot 29'!$J$25&lt;&gt;"",'Lot 29'!$B$27&lt;&gt;"",'Lot 29'!$B$28&lt;&gt;"",'Lot 29'!$B$29&lt;&gt;""),"Yes","No")</f>
        <v>No</v>
      </c>
      <c r="K36" s="159"/>
    </row>
    <row r="37" spans="2:11" ht="20.100000000000001" customHeight="1" x14ac:dyDescent="0.25">
      <c r="B37" s="153">
        <v>30</v>
      </c>
      <c r="C37" s="154"/>
      <c r="D37" s="155">
        <f>'Lot 30'!$J$24</f>
        <v>0</v>
      </c>
      <c r="E37" s="155"/>
      <c r="F37" s="156"/>
      <c r="G37" s="156"/>
      <c r="H37" s="157">
        <f t="shared" si="0"/>
        <v>0</v>
      </c>
      <c r="I37" s="158"/>
      <c r="J37" s="154" t="str">
        <f>IF(OR('Lot 30'!$J$25&lt;&gt;"",'Lot 30'!$B$27&lt;&gt;"",'Lot 30'!$B$28&lt;&gt;"",'Lot 30'!$B$29&lt;&gt;""),"Yes","No")</f>
        <v>No</v>
      </c>
      <c r="K37" s="159"/>
    </row>
    <row r="38" spans="2:11" ht="20.100000000000001" customHeight="1" x14ac:dyDescent="0.25">
      <c r="B38" s="153">
        <v>31</v>
      </c>
      <c r="C38" s="154"/>
      <c r="D38" s="155">
        <f>'Lot 31'!$J$24</f>
        <v>0</v>
      </c>
      <c r="E38" s="155"/>
      <c r="F38" s="156"/>
      <c r="G38" s="156"/>
      <c r="H38" s="157">
        <f t="shared" si="0"/>
        <v>0</v>
      </c>
      <c r="I38" s="158"/>
      <c r="J38" s="154" t="str">
        <f>IF(OR('Lot 31'!$J$25&lt;&gt;"",'Lot 31'!$B$27&lt;&gt;"",'Lot 31'!$B$28&lt;&gt;"",'Lot 31'!$B$29&lt;&gt;""),"Yes","No")</f>
        <v>No</v>
      </c>
      <c r="K38" s="159"/>
    </row>
    <row r="39" spans="2:11" ht="20.100000000000001" customHeight="1" x14ac:dyDescent="0.25">
      <c r="B39" s="153">
        <v>32</v>
      </c>
      <c r="C39" s="154"/>
      <c r="D39" s="155">
        <f>'Lot 32'!$J$24</f>
        <v>0</v>
      </c>
      <c r="E39" s="155"/>
      <c r="F39" s="156"/>
      <c r="G39" s="156"/>
      <c r="H39" s="157">
        <f t="shared" si="0"/>
        <v>0</v>
      </c>
      <c r="I39" s="158"/>
      <c r="J39" s="154" t="str">
        <f>IF(OR('Lot 32'!$J$25&lt;&gt;"",'Lot 32'!$B$27&lt;&gt;"",'Lot 32'!$B$28&lt;&gt;"",'Lot 32'!$B$29&lt;&gt;""),"Yes","No")</f>
        <v>No</v>
      </c>
      <c r="K39" s="159"/>
    </row>
    <row r="40" spans="2:11" ht="20.100000000000001" customHeight="1" x14ac:dyDescent="0.25">
      <c r="B40" s="153">
        <v>33</v>
      </c>
      <c r="C40" s="154"/>
      <c r="D40" s="155">
        <f>'Lot 33'!$J$24</f>
        <v>0</v>
      </c>
      <c r="E40" s="155"/>
      <c r="F40" s="156"/>
      <c r="G40" s="156"/>
      <c r="H40" s="157">
        <f t="shared" si="0"/>
        <v>0</v>
      </c>
      <c r="I40" s="158"/>
      <c r="J40" s="154" t="str">
        <f>IF(OR('Lot 33'!$J$25&lt;&gt;"",'Lot 33'!$B$27&lt;&gt;"",'Lot 33'!$B$28&lt;&gt;"",'Lot 33'!$B$29&lt;&gt;""),"Yes","No")</f>
        <v>No</v>
      </c>
      <c r="K40" s="159"/>
    </row>
    <row r="41" spans="2:11" ht="20.100000000000001" customHeight="1" x14ac:dyDescent="0.25">
      <c r="B41" s="153">
        <v>34</v>
      </c>
      <c r="C41" s="154"/>
      <c r="D41" s="155">
        <f>'Lot 34'!$J$24</f>
        <v>0</v>
      </c>
      <c r="E41" s="155"/>
      <c r="F41" s="156"/>
      <c r="G41" s="156"/>
      <c r="H41" s="157">
        <f t="shared" si="0"/>
        <v>0</v>
      </c>
      <c r="I41" s="158"/>
      <c r="J41" s="154" t="str">
        <f>IF(OR('Lot 34'!$J$25&lt;&gt;"",'Lot 34'!$B$27&lt;&gt;"",'Lot 34'!$B$28&lt;&gt;"",'Lot 34'!$B$29&lt;&gt;""),"Yes","No")</f>
        <v>No</v>
      </c>
      <c r="K41" s="159"/>
    </row>
    <row r="42" spans="2:11" ht="20.100000000000001" customHeight="1" x14ac:dyDescent="0.25">
      <c r="B42" s="153">
        <v>35</v>
      </c>
      <c r="C42" s="154"/>
      <c r="D42" s="155">
        <f>'Lot 35'!$J$24</f>
        <v>0</v>
      </c>
      <c r="E42" s="155"/>
      <c r="F42" s="156"/>
      <c r="G42" s="156"/>
      <c r="H42" s="157">
        <f t="shared" si="0"/>
        <v>0</v>
      </c>
      <c r="I42" s="158"/>
      <c r="J42" s="154" t="str">
        <f>IF(OR('Lot 35'!$J$25&lt;&gt;"",'Lot 35'!$B$27&lt;&gt;"",'Lot 35'!$B$28&lt;&gt;"",'Lot 35'!$B$29&lt;&gt;""),"Yes","No")</f>
        <v>No</v>
      </c>
      <c r="K42" s="159"/>
    </row>
    <row r="43" spans="2:11" ht="20.100000000000001" customHeight="1" x14ac:dyDescent="0.25">
      <c r="B43" s="153">
        <v>36</v>
      </c>
      <c r="C43" s="154"/>
      <c r="D43" s="155">
        <f>'Lot 36'!$J$24</f>
        <v>0</v>
      </c>
      <c r="E43" s="155"/>
      <c r="F43" s="156"/>
      <c r="G43" s="156"/>
      <c r="H43" s="157">
        <f t="shared" si="0"/>
        <v>0</v>
      </c>
      <c r="I43" s="158"/>
      <c r="J43" s="154" t="str">
        <f>IF(OR('Lot 36'!$J$25&lt;&gt;"",'Lot 36'!$B$27&lt;&gt;"",'Lot 36'!$B$28&lt;&gt;"",'Lot 36'!$B$29&lt;&gt;""),"Yes","No")</f>
        <v>No</v>
      </c>
      <c r="K43" s="159"/>
    </row>
    <row r="44" spans="2:11" ht="20.100000000000001" customHeight="1" x14ac:dyDescent="0.25">
      <c r="B44" s="153">
        <v>37</v>
      </c>
      <c r="C44" s="154"/>
      <c r="D44" s="155">
        <f>'Lot 37'!$J$24</f>
        <v>0</v>
      </c>
      <c r="E44" s="155"/>
      <c r="F44" s="156"/>
      <c r="G44" s="156"/>
      <c r="H44" s="157">
        <f t="shared" si="0"/>
        <v>0</v>
      </c>
      <c r="I44" s="158"/>
      <c r="J44" s="154" t="str">
        <f>IF(OR('Lot 37'!$J$25&lt;&gt;"",'Lot 37'!$B$27&lt;&gt;"",'Lot 37'!$B$28&lt;&gt;"",'Lot 37'!$B$29&lt;&gt;""),"Yes","No")</f>
        <v>No</v>
      </c>
      <c r="K44" s="159"/>
    </row>
    <row r="45" spans="2:11" ht="20.100000000000001" customHeight="1" x14ac:dyDescent="0.25">
      <c r="B45" s="153">
        <v>38</v>
      </c>
      <c r="C45" s="154"/>
      <c r="D45" s="155">
        <f>'Lot 38'!$J$24</f>
        <v>0</v>
      </c>
      <c r="E45" s="155"/>
      <c r="F45" s="156"/>
      <c r="G45" s="156"/>
      <c r="H45" s="157">
        <f t="shared" si="0"/>
        <v>0</v>
      </c>
      <c r="I45" s="158"/>
      <c r="J45" s="154" t="str">
        <f>IF(OR('Lot 38'!$J$25&lt;&gt;"",'Lot 38'!$B$27&lt;&gt;"",'Lot 38'!$B$28&lt;&gt;"",'Lot 38'!$B$29&lt;&gt;""),"Yes","No")</f>
        <v>No</v>
      </c>
      <c r="K45" s="159"/>
    </row>
    <row r="46" spans="2:11" ht="20.100000000000001" customHeight="1" x14ac:dyDescent="0.25">
      <c r="B46" s="153">
        <v>39</v>
      </c>
      <c r="C46" s="154"/>
      <c r="D46" s="155">
        <f>'Lot 39'!$J$24</f>
        <v>0</v>
      </c>
      <c r="E46" s="155"/>
      <c r="F46" s="156"/>
      <c r="G46" s="156"/>
      <c r="H46" s="157">
        <f t="shared" si="0"/>
        <v>0</v>
      </c>
      <c r="I46" s="158"/>
      <c r="J46" s="154" t="str">
        <f>IF(OR('Lot 39'!$J$25&lt;&gt;"",'Lot 39'!$B$27&lt;&gt;"",'Lot 39'!$B$28&lt;&gt;"",'Lot 39'!$B$29&lt;&gt;""),"Yes","No")</f>
        <v>No</v>
      </c>
      <c r="K46" s="159"/>
    </row>
    <row r="47" spans="2:11" ht="20.100000000000001" customHeight="1" thickBot="1" x14ac:dyDescent="0.3">
      <c r="B47" s="164">
        <v>40</v>
      </c>
      <c r="C47" s="160"/>
      <c r="D47" s="165">
        <f>'Lot 40'!$J$24</f>
        <v>0</v>
      </c>
      <c r="E47" s="165"/>
      <c r="F47" s="166"/>
      <c r="G47" s="166"/>
      <c r="H47" s="167">
        <f t="shared" si="0"/>
        <v>0</v>
      </c>
      <c r="I47" s="168"/>
      <c r="J47" s="160" t="str">
        <f>IF(OR('Lot 40'!$J$25&lt;&gt;"",'Lot 40'!$B$27&lt;&gt;"",'Lot 40'!$B$28&lt;&gt;"",'Lot 40'!$B$29&lt;&gt;""),"Yes","No")</f>
        <v>No</v>
      </c>
      <c r="K47" s="161"/>
    </row>
    <row r="48" spans="2:11" ht="20.100000000000001" customHeight="1" x14ac:dyDescent="0.25">
      <c r="B48" s="1"/>
      <c r="C48" s="1"/>
      <c r="D48" s="2"/>
      <c r="E48" s="2"/>
      <c r="F48" s="162" t="s">
        <v>15</v>
      </c>
      <c r="G48" s="162"/>
      <c r="H48" s="163">
        <f>SUM(H8:I47)</f>
        <v>0</v>
      </c>
      <c r="I48" s="163"/>
      <c r="J48" s="169">
        <f>COUNTIF(J8:K47,"Yes")</f>
        <v>0</v>
      </c>
      <c r="K48" s="169"/>
    </row>
  </sheetData>
  <mergeCells count="216">
    <mergeCell ref="B45:C45"/>
    <mergeCell ref="D45:E45"/>
    <mergeCell ref="F45:G45"/>
    <mergeCell ref="H45:I45"/>
    <mergeCell ref="J45:K45"/>
    <mergeCell ref="F48:G48"/>
    <mergeCell ref="H48:I48"/>
    <mergeCell ref="B46:C46"/>
    <mergeCell ref="D46:E46"/>
    <mergeCell ref="F46:G46"/>
    <mergeCell ref="H46:I46"/>
    <mergeCell ref="J46:K46"/>
    <mergeCell ref="B47:C47"/>
    <mergeCell ref="D47:E47"/>
    <mergeCell ref="F47:G47"/>
    <mergeCell ref="H47:I47"/>
    <mergeCell ref="J47:K47"/>
    <mergeCell ref="J48:K48"/>
    <mergeCell ref="B43:C43"/>
    <mergeCell ref="D43:E43"/>
    <mergeCell ref="F43:G43"/>
    <mergeCell ref="H43:I43"/>
    <mergeCell ref="J43:K43"/>
    <mergeCell ref="B44:C44"/>
    <mergeCell ref="D44:E44"/>
    <mergeCell ref="F44:G44"/>
    <mergeCell ref="H44:I44"/>
    <mergeCell ref="J44:K44"/>
    <mergeCell ref="B41:C41"/>
    <mergeCell ref="D41:E41"/>
    <mergeCell ref="F41:G41"/>
    <mergeCell ref="H41:I41"/>
    <mergeCell ref="J41:K41"/>
    <mergeCell ref="B42:C42"/>
    <mergeCell ref="D42:E42"/>
    <mergeCell ref="F42:G42"/>
    <mergeCell ref="H42:I42"/>
    <mergeCell ref="J42:K42"/>
    <mergeCell ref="B39:C39"/>
    <mergeCell ref="D39:E39"/>
    <mergeCell ref="F39:G39"/>
    <mergeCell ref="H39:I39"/>
    <mergeCell ref="J39:K39"/>
    <mergeCell ref="B40:C40"/>
    <mergeCell ref="D40:E40"/>
    <mergeCell ref="F40:G40"/>
    <mergeCell ref="H40:I40"/>
    <mergeCell ref="J40:K40"/>
    <mergeCell ref="B37:C37"/>
    <mergeCell ref="D37:E37"/>
    <mergeCell ref="F37:G37"/>
    <mergeCell ref="H37:I37"/>
    <mergeCell ref="J37:K37"/>
    <mergeCell ref="B38:C38"/>
    <mergeCell ref="D38:E38"/>
    <mergeCell ref="F38:G38"/>
    <mergeCell ref="H38:I38"/>
    <mergeCell ref="J38:K38"/>
    <mergeCell ref="B35:C35"/>
    <mergeCell ref="D35:E35"/>
    <mergeCell ref="F35:G35"/>
    <mergeCell ref="H35:I35"/>
    <mergeCell ref="J35:K35"/>
    <mergeCell ref="B36:C36"/>
    <mergeCell ref="D36:E36"/>
    <mergeCell ref="F36:G36"/>
    <mergeCell ref="H36:I36"/>
    <mergeCell ref="J36:K36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3:C23"/>
    <mergeCell ref="D23:E23"/>
    <mergeCell ref="F23:G23"/>
    <mergeCell ref="H23:I23"/>
    <mergeCell ref="J23:K23"/>
    <mergeCell ref="B24:C24"/>
    <mergeCell ref="D24:E24"/>
    <mergeCell ref="F24:G24"/>
    <mergeCell ref="H24:I24"/>
    <mergeCell ref="J24:K24"/>
    <mergeCell ref="B21:C21"/>
    <mergeCell ref="D21:E21"/>
    <mergeCell ref="F21:G21"/>
    <mergeCell ref="H21:I21"/>
    <mergeCell ref="J21:K21"/>
    <mergeCell ref="B22:C22"/>
    <mergeCell ref="D22:E22"/>
    <mergeCell ref="F22:G22"/>
    <mergeCell ref="H22:I22"/>
    <mergeCell ref="J22:K22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2:K2"/>
    <mergeCell ref="B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C3:D3"/>
    <mergeCell ref="C4:D4"/>
    <mergeCell ref="F3:G3"/>
    <mergeCell ref="F4:G4"/>
    <mergeCell ref="I3:K3"/>
    <mergeCell ref="I4:K4"/>
  </mergeCells>
  <conditionalFormatting sqref="J8:K47">
    <cfRule type="containsText" dxfId="441" priority="2" operator="containsText" text="Yes">
      <formula>NOT(ISERROR(SEARCH("Yes",J8)))</formula>
    </cfRule>
  </conditionalFormatting>
  <conditionalFormatting sqref="J48:K48">
    <cfRule type="cellIs" dxfId="440" priority="1" operator="greater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252" priority="3">
      <formula>IF($C$10="-",TRUE,FALSE)</formula>
    </cfRule>
  </conditionalFormatting>
  <conditionalFormatting sqref="D11:G11">
    <cfRule type="expression" dxfId="251" priority="4">
      <formula>IF($C$11="-",TRUE,FALSE)</formula>
    </cfRule>
  </conditionalFormatting>
  <conditionalFormatting sqref="D12:G12">
    <cfRule type="expression" dxfId="250" priority="5">
      <formula>IF($C$12="-",TRUE,FALSE)</formula>
    </cfRule>
  </conditionalFormatting>
  <conditionalFormatting sqref="D13:G13">
    <cfRule type="expression" dxfId="249" priority="6">
      <formula>IF($C$13="-",TRUE,FALSE)</formula>
    </cfRule>
  </conditionalFormatting>
  <conditionalFormatting sqref="D14:G14">
    <cfRule type="expression" dxfId="248" priority="7">
      <formula>IF($C$14="-",TRUE,FALSE)</formula>
    </cfRule>
  </conditionalFormatting>
  <conditionalFormatting sqref="D15:G15">
    <cfRule type="expression" dxfId="247" priority="10">
      <formula>IF($C$15="-",TRUE,FALSE)</formula>
    </cfRule>
  </conditionalFormatting>
  <conditionalFormatting sqref="D16:G16">
    <cfRule type="expression" dxfId="246" priority="11">
      <formula>IF($C$16="-",TRUE,FALSE)</formula>
    </cfRule>
  </conditionalFormatting>
  <conditionalFormatting sqref="D17:G17">
    <cfRule type="expression" dxfId="245" priority="12">
      <formula>IF($C$17="-",TRUE,FALSE)</formula>
    </cfRule>
  </conditionalFormatting>
  <conditionalFormatting sqref="D18:G18">
    <cfRule type="expression" dxfId="244" priority="16">
      <formula>IF($C$18="-",TRUE,FALSE)</formula>
    </cfRule>
  </conditionalFormatting>
  <conditionalFormatting sqref="D23:G23">
    <cfRule type="expression" dxfId="243" priority="2">
      <formula>IF($F$4="CR- M50",TRUE,FALSE)</formula>
    </cfRule>
  </conditionalFormatting>
  <conditionalFormatting sqref="D19:G19">
    <cfRule type="expression" dxfId="242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241" priority="3">
      <formula>IF($C$10="-",TRUE,FALSE)</formula>
    </cfRule>
  </conditionalFormatting>
  <conditionalFormatting sqref="D11:G11">
    <cfRule type="expression" dxfId="240" priority="4">
      <formula>IF($C$11="-",TRUE,FALSE)</formula>
    </cfRule>
  </conditionalFormatting>
  <conditionalFormatting sqref="D12:G12">
    <cfRule type="expression" dxfId="239" priority="5">
      <formula>IF($C$12="-",TRUE,FALSE)</formula>
    </cfRule>
  </conditionalFormatting>
  <conditionalFormatting sqref="D13:G13">
    <cfRule type="expression" dxfId="238" priority="6">
      <formula>IF($C$13="-",TRUE,FALSE)</formula>
    </cfRule>
  </conditionalFormatting>
  <conditionalFormatting sqref="D14:G14">
    <cfRule type="expression" dxfId="237" priority="7">
      <formula>IF($C$14="-",TRUE,FALSE)</formula>
    </cfRule>
  </conditionalFormatting>
  <conditionalFormatting sqref="D15:G15">
    <cfRule type="expression" dxfId="236" priority="10">
      <formula>IF($C$15="-",TRUE,FALSE)</formula>
    </cfRule>
  </conditionalFormatting>
  <conditionalFormatting sqref="D16:G16">
    <cfRule type="expression" dxfId="235" priority="11">
      <formula>IF($C$16="-",TRUE,FALSE)</formula>
    </cfRule>
  </conditionalFormatting>
  <conditionalFormatting sqref="D17:G17">
    <cfRule type="expression" dxfId="234" priority="12">
      <formula>IF($C$17="-",TRUE,FALSE)</formula>
    </cfRule>
  </conditionalFormatting>
  <conditionalFormatting sqref="D18:G18">
    <cfRule type="expression" dxfId="233" priority="16">
      <formula>IF($C$18="-",TRUE,FALSE)</formula>
    </cfRule>
  </conditionalFormatting>
  <conditionalFormatting sqref="D23:G23">
    <cfRule type="expression" dxfId="232" priority="2">
      <formula>IF($F$4="CR- M50",TRUE,FALSE)</formula>
    </cfRule>
  </conditionalFormatting>
  <conditionalFormatting sqref="D19:G19">
    <cfRule type="expression" dxfId="231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230" priority="3">
      <formula>IF($C$10="-",TRUE,FALSE)</formula>
    </cfRule>
  </conditionalFormatting>
  <conditionalFormatting sqref="D11:G11">
    <cfRule type="expression" dxfId="229" priority="4">
      <formula>IF($C$11="-",TRUE,FALSE)</formula>
    </cfRule>
  </conditionalFormatting>
  <conditionalFormatting sqref="D12:G12">
    <cfRule type="expression" dxfId="228" priority="5">
      <formula>IF($C$12="-",TRUE,FALSE)</formula>
    </cfRule>
  </conditionalFormatting>
  <conditionalFormatting sqref="D13:G13">
    <cfRule type="expression" dxfId="227" priority="6">
      <formula>IF($C$13="-",TRUE,FALSE)</formula>
    </cfRule>
  </conditionalFormatting>
  <conditionalFormatting sqref="D14:G14">
    <cfRule type="expression" dxfId="226" priority="7">
      <formula>IF($C$14="-",TRUE,FALSE)</formula>
    </cfRule>
  </conditionalFormatting>
  <conditionalFormatting sqref="D15:G15">
    <cfRule type="expression" dxfId="225" priority="10">
      <formula>IF($C$15="-",TRUE,FALSE)</formula>
    </cfRule>
  </conditionalFormatting>
  <conditionalFormatting sqref="D16:G16">
    <cfRule type="expression" dxfId="224" priority="11">
      <formula>IF($C$16="-",TRUE,FALSE)</formula>
    </cfRule>
  </conditionalFormatting>
  <conditionalFormatting sqref="D17:G17">
    <cfRule type="expression" dxfId="223" priority="12">
      <formula>IF($C$17="-",TRUE,FALSE)</formula>
    </cfRule>
  </conditionalFormatting>
  <conditionalFormatting sqref="D18:G18">
    <cfRule type="expression" dxfId="222" priority="16">
      <formula>IF($C$18="-",TRUE,FALSE)</formula>
    </cfRule>
  </conditionalFormatting>
  <conditionalFormatting sqref="D23:G23">
    <cfRule type="expression" dxfId="221" priority="2">
      <formula>IF($F$4="CR- M50",TRUE,FALSE)</formula>
    </cfRule>
  </conditionalFormatting>
  <conditionalFormatting sqref="D19:G19">
    <cfRule type="expression" dxfId="220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219" priority="3">
      <formula>IF($C$10="-",TRUE,FALSE)</formula>
    </cfRule>
  </conditionalFormatting>
  <conditionalFormatting sqref="D11:G11">
    <cfRule type="expression" dxfId="218" priority="4">
      <formula>IF($C$11="-",TRUE,FALSE)</formula>
    </cfRule>
  </conditionalFormatting>
  <conditionalFormatting sqref="D12:G12">
    <cfRule type="expression" dxfId="217" priority="5">
      <formula>IF($C$12="-",TRUE,FALSE)</formula>
    </cfRule>
  </conditionalFormatting>
  <conditionalFormatting sqref="D13:G13">
    <cfRule type="expression" dxfId="216" priority="6">
      <formula>IF($C$13="-",TRUE,FALSE)</formula>
    </cfRule>
  </conditionalFormatting>
  <conditionalFormatting sqref="D14:G14">
    <cfRule type="expression" dxfId="215" priority="7">
      <formula>IF($C$14="-",TRUE,FALSE)</formula>
    </cfRule>
  </conditionalFormatting>
  <conditionalFormatting sqref="D15:G15">
    <cfRule type="expression" dxfId="214" priority="10">
      <formula>IF($C$15="-",TRUE,FALSE)</formula>
    </cfRule>
  </conditionalFormatting>
  <conditionalFormatting sqref="D16:G16">
    <cfRule type="expression" dxfId="213" priority="11">
      <formula>IF($C$16="-",TRUE,FALSE)</formula>
    </cfRule>
  </conditionalFormatting>
  <conditionalFormatting sqref="D17:G17">
    <cfRule type="expression" dxfId="212" priority="12">
      <formula>IF($C$17="-",TRUE,FALSE)</formula>
    </cfRule>
  </conditionalFormatting>
  <conditionalFormatting sqref="D18:G18">
    <cfRule type="expression" dxfId="211" priority="16">
      <formula>IF($C$18="-",TRUE,FALSE)</formula>
    </cfRule>
  </conditionalFormatting>
  <conditionalFormatting sqref="D23:G23">
    <cfRule type="expression" dxfId="210" priority="2">
      <formula>IF($F$4="CR- M50",TRUE,FALSE)</formula>
    </cfRule>
  </conditionalFormatting>
  <conditionalFormatting sqref="D19:G19">
    <cfRule type="expression" dxfId="209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208" priority="3">
      <formula>IF($C$10="-",TRUE,FALSE)</formula>
    </cfRule>
  </conditionalFormatting>
  <conditionalFormatting sqref="D11:G11">
    <cfRule type="expression" dxfId="207" priority="4">
      <formula>IF($C$11="-",TRUE,FALSE)</formula>
    </cfRule>
  </conditionalFormatting>
  <conditionalFormatting sqref="D12:G12">
    <cfRule type="expression" dxfId="206" priority="5">
      <formula>IF($C$12="-",TRUE,FALSE)</formula>
    </cfRule>
  </conditionalFormatting>
  <conditionalFormatting sqref="D13:G13">
    <cfRule type="expression" dxfId="205" priority="6">
      <formula>IF($C$13="-",TRUE,FALSE)</formula>
    </cfRule>
  </conditionalFormatting>
  <conditionalFormatting sqref="D14:G14">
    <cfRule type="expression" dxfId="204" priority="7">
      <formula>IF($C$14="-",TRUE,FALSE)</formula>
    </cfRule>
  </conditionalFormatting>
  <conditionalFormatting sqref="D15:G15">
    <cfRule type="expression" dxfId="203" priority="10">
      <formula>IF($C$15="-",TRUE,FALSE)</formula>
    </cfRule>
  </conditionalFormatting>
  <conditionalFormatting sqref="D16:G16">
    <cfRule type="expression" dxfId="202" priority="11">
      <formula>IF($C$16="-",TRUE,FALSE)</formula>
    </cfRule>
  </conditionalFormatting>
  <conditionalFormatting sqref="D17:G17">
    <cfRule type="expression" dxfId="201" priority="12">
      <formula>IF($C$17="-",TRUE,FALSE)</formula>
    </cfRule>
  </conditionalFormatting>
  <conditionalFormatting sqref="D18:G18">
    <cfRule type="expression" dxfId="200" priority="16">
      <formula>IF($C$18="-",TRUE,FALSE)</formula>
    </cfRule>
  </conditionalFormatting>
  <conditionalFormatting sqref="D23:G23">
    <cfRule type="expression" dxfId="199" priority="2">
      <formula>IF($F$4="CR- M50",TRUE,FALSE)</formula>
    </cfRule>
  </conditionalFormatting>
  <conditionalFormatting sqref="D19:G19">
    <cfRule type="expression" dxfId="198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197" priority="3">
      <formula>IF($C$10="-",TRUE,FALSE)</formula>
    </cfRule>
  </conditionalFormatting>
  <conditionalFormatting sqref="D11:G11">
    <cfRule type="expression" dxfId="196" priority="4">
      <formula>IF($C$11="-",TRUE,FALSE)</formula>
    </cfRule>
  </conditionalFormatting>
  <conditionalFormatting sqref="D12:G12">
    <cfRule type="expression" dxfId="195" priority="5">
      <formula>IF($C$12="-",TRUE,FALSE)</formula>
    </cfRule>
  </conditionalFormatting>
  <conditionalFormatting sqref="D13:G13">
    <cfRule type="expression" dxfId="194" priority="6">
      <formula>IF($C$13="-",TRUE,FALSE)</formula>
    </cfRule>
  </conditionalFormatting>
  <conditionalFormatting sqref="D14:G14">
    <cfRule type="expression" dxfId="193" priority="7">
      <formula>IF($C$14="-",TRUE,FALSE)</formula>
    </cfRule>
  </conditionalFormatting>
  <conditionalFormatting sqref="D15:G15">
    <cfRule type="expression" dxfId="192" priority="10">
      <formula>IF($C$15="-",TRUE,FALSE)</formula>
    </cfRule>
  </conditionalFormatting>
  <conditionalFormatting sqref="D16:G16">
    <cfRule type="expression" dxfId="191" priority="11">
      <formula>IF($C$16="-",TRUE,FALSE)</formula>
    </cfRule>
  </conditionalFormatting>
  <conditionalFormatting sqref="D17:G17">
    <cfRule type="expression" dxfId="190" priority="12">
      <formula>IF($C$17="-",TRUE,FALSE)</formula>
    </cfRule>
  </conditionalFormatting>
  <conditionalFormatting sqref="D18:G18">
    <cfRule type="expression" dxfId="189" priority="16">
      <formula>IF($C$18="-",TRUE,FALSE)</formula>
    </cfRule>
  </conditionalFormatting>
  <conditionalFormatting sqref="D23:G23">
    <cfRule type="expression" dxfId="188" priority="2">
      <formula>IF($F$4="CR- M50",TRUE,FALSE)</formula>
    </cfRule>
  </conditionalFormatting>
  <conditionalFormatting sqref="D19:G19">
    <cfRule type="expression" dxfId="187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186" priority="3">
      <formula>IF($C$10="-",TRUE,FALSE)</formula>
    </cfRule>
  </conditionalFormatting>
  <conditionalFormatting sqref="D11:G11">
    <cfRule type="expression" dxfId="185" priority="4">
      <formula>IF($C$11="-",TRUE,FALSE)</formula>
    </cfRule>
  </conditionalFormatting>
  <conditionalFormatting sqref="D12:G12">
    <cfRule type="expression" dxfId="184" priority="5">
      <formula>IF($C$12="-",TRUE,FALSE)</formula>
    </cfRule>
  </conditionalFormatting>
  <conditionalFormatting sqref="D13:G13">
    <cfRule type="expression" dxfId="183" priority="6">
      <formula>IF($C$13="-",TRUE,FALSE)</formula>
    </cfRule>
  </conditionalFormatting>
  <conditionalFormatting sqref="D14:G14">
    <cfRule type="expression" dxfId="182" priority="7">
      <formula>IF($C$14="-",TRUE,FALSE)</formula>
    </cfRule>
  </conditionalFormatting>
  <conditionalFormatting sqref="D15:G15">
    <cfRule type="expression" dxfId="181" priority="10">
      <formula>IF($C$15="-",TRUE,FALSE)</formula>
    </cfRule>
  </conditionalFormatting>
  <conditionalFormatting sqref="D16:G16">
    <cfRule type="expression" dxfId="180" priority="11">
      <formula>IF($C$16="-",TRUE,FALSE)</formula>
    </cfRule>
  </conditionalFormatting>
  <conditionalFormatting sqref="D17:G17">
    <cfRule type="expression" dxfId="179" priority="12">
      <formula>IF($C$17="-",TRUE,FALSE)</formula>
    </cfRule>
  </conditionalFormatting>
  <conditionalFormatting sqref="D18:G18">
    <cfRule type="expression" dxfId="178" priority="16">
      <formula>IF($C$18="-",TRUE,FALSE)</formula>
    </cfRule>
  </conditionalFormatting>
  <conditionalFormatting sqref="D23:G23">
    <cfRule type="expression" dxfId="177" priority="2">
      <formula>IF($F$4="CR- M50",TRUE,FALSE)</formula>
    </cfRule>
  </conditionalFormatting>
  <conditionalFormatting sqref="D19:G19">
    <cfRule type="expression" dxfId="176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175" priority="3">
      <formula>IF($C$10="-",TRUE,FALSE)</formula>
    </cfRule>
  </conditionalFormatting>
  <conditionalFormatting sqref="D11:G11">
    <cfRule type="expression" dxfId="174" priority="4">
      <formula>IF($C$11="-",TRUE,FALSE)</formula>
    </cfRule>
  </conditionalFormatting>
  <conditionalFormatting sqref="D12:G12">
    <cfRule type="expression" dxfId="173" priority="5">
      <formula>IF($C$12="-",TRUE,FALSE)</formula>
    </cfRule>
  </conditionalFormatting>
  <conditionalFormatting sqref="D13:G13">
    <cfRule type="expression" dxfId="172" priority="6">
      <formula>IF($C$13="-",TRUE,FALSE)</formula>
    </cfRule>
  </conditionalFormatting>
  <conditionalFormatting sqref="D14:G14">
    <cfRule type="expression" dxfId="171" priority="7">
      <formula>IF($C$14="-",TRUE,FALSE)</formula>
    </cfRule>
  </conditionalFormatting>
  <conditionalFormatting sqref="D15:G15">
    <cfRule type="expression" dxfId="170" priority="10">
      <formula>IF($C$15="-",TRUE,FALSE)</formula>
    </cfRule>
  </conditionalFormatting>
  <conditionalFormatting sqref="D16:G16">
    <cfRule type="expression" dxfId="169" priority="11">
      <formula>IF($C$16="-",TRUE,FALSE)</formula>
    </cfRule>
  </conditionalFormatting>
  <conditionalFormatting sqref="D17:G17">
    <cfRule type="expression" dxfId="168" priority="12">
      <formula>IF($C$17="-",TRUE,FALSE)</formula>
    </cfRule>
  </conditionalFormatting>
  <conditionalFormatting sqref="D18:G18">
    <cfRule type="expression" dxfId="167" priority="16">
      <formula>IF($C$18="-",TRUE,FALSE)</formula>
    </cfRule>
  </conditionalFormatting>
  <conditionalFormatting sqref="D23:G23">
    <cfRule type="expression" dxfId="166" priority="2">
      <formula>IF($F$4="CR- M50",TRUE,FALSE)</formula>
    </cfRule>
  </conditionalFormatting>
  <conditionalFormatting sqref="D19:G19">
    <cfRule type="expression" dxfId="165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164" priority="3">
      <formula>IF($C$10="-",TRUE,FALSE)</formula>
    </cfRule>
  </conditionalFormatting>
  <conditionalFormatting sqref="D11:G11">
    <cfRule type="expression" dxfId="163" priority="4">
      <formula>IF($C$11="-",TRUE,FALSE)</formula>
    </cfRule>
  </conditionalFormatting>
  <conditionalFormatting sqref="D12:G12">
    <cfRule type="expression" dxfId="162" priority="5">
      <formula>IF($C$12="-",TRUE,FALSE)</formula>
    </cfRule>
  </conditionalFormatting>
  <conditionalFormatting sqref="D13:G13">
    <cfRule type="expression" dxfId="161" priority="6">
      <formula>IF($C$13="-",TRUE,FALSE)</formula>
    </cfRule>
  </conditionalFormatting>
  <conditionalFormatting sqref="D14:G14">
    <cfRule type="expression" dxfId="160" priority="7">
      <formula>IF($C$14="-",TRUE,FALSE)</formula>
    </cfRule>
  </conditionalFormatting>
  <conditionalFormatting sqref="D15:G15">
    <cfRule type="expression" dxfId="159" priority="10">
      <formula>IF($C$15="-",TRUE,FALSE)</formula>
    </cfRule>
  </conditionalFormatting>
  <conditionalFormatting sqref="D16:G16">
    <cfRule type="expression" dxfId="158" priority="11">
      <formula>IF($C$16="-",TRUE,FALSE)</formula>
    </cfRule>
  </conditionalFormatting>
  <conditionalFormatting sqref="D17:G17">
    <cfRule type="expression" dxfId="157" priority="12">
      <formula>IF($C$17="-",TRUE,FALSE)</formula>
    </cfRule>
  </conditionalFormatting>
  <conditionalFormatting sqref="D18:G18">
    <cfRule type="expression" dxfId="156" priority="16">
      <formula>IF($C$18="-",TRUE,FALSE)</formula>
    </cfRule>
  </conditionalFormatting>
  <conditionalFormatting sqref="D23:G23">
    <cfRule type="expression" dxfId="155" priority="2">
      <formula>IF($F$4="CR- M50",TRUE,FALSE)</formula>
    </cfRule>
  </conditionalFormatting>
  <conditionalFormatting sqref="D19:G19">
    <cfRule type="expression" dxfId="154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153" priority="3">
      <formula>IF($C$10="-",TRUE,FALSE)</formula>
    </cfRule>
  </conditionalFormatting>
  <conditionalFormatting sqref="D11:G11">
    <cfRule type="expression" dxfId="152" priority="4">
      <formula>IF($C$11="-",TRUE,FALSE)</formula>
    </cfRule>
  </conditionalFormatting>
  <conditionalFormatting sqref="D12:G12">
    <cfRule type="expression" dxfId="151" priority="5">
      <formula>IF($C$12="-",TRUE,FALSE)</formula>
    </cfRule>
  </conditionalFormatting>
  <conditionalFormatting sqref="D13:G13">
    <cfRule type="expression" dxfId="150" priority="6">
      <formula>IF($C$13="-",TRUE,FALSE)</formula>
    </cfRule>
  </conditionalFormatting>
  <conditionalFormatting sqref="D14:G14">
    <cfRule type="expression" dxfId="149" priority="7">
      <formula>IF($C$14="-",TRUE,FALSE)</formula>
    </cfRule>
  </conditionalFormatting>
  <conditionalFormatting sqref="D15:G15">
    <cfRule type="expression" dxfId="148" priority="10">
      <formula>IF($C$15="-",TRUE,FALSE)</formula>
    </cfRule>
  </conditionalFormatting>
  <conditionalFormatting sqref="D16:G16">
    <cfRule type="expression" dxfId="147" priority="11">
      <formula>IF($C$16="-",TRUE,FALSE)</formula>
    </cfRule>
  </conditionalFormatting>
  <conditionalFormatting sqref="D17:G17">
    <cfRule type="expression" dxfId="146" priority="12">
      <formula>IF($C$17="-",TRUE,FALSE)</formula>
    </cfRule>
  </conditionalFormatting>
  <conditionalFormatting sqref="D18:G18">
    <cfRule type="expression" dxfId="145" priority="16">
      <formula>IF($C$18="-",TRUE,FALSE)</formula>
    </cfRule>
  </conditionalFormatting>
  <conditionalFormatting sqref="D23:G23">
    <cfRule type="expression" dxfId="144" priority="2">
      <formula>IF($F$4="CR- M50",TRUE,FALSE)</formula>
    </cfRule>
  </conditionalFormatting>
  <conditionalFormatting sqref="D19:G19">
    <cfRule type="expression" dxfId="143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5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ref="H16:H18" si="2">ROUND((AVERAGE(D16:G16)),1)</f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2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2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3">IFERROR(IF(I18=0,0,IF(I18&lt;=2,(-3*($C$6/25)*I18),"Reject")),0)</f>
        <v>0</v>
      </c>
    </row>
    <row r="19" spans="2:10" ht="26.25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" si="4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ref="H20:H22" si="5">ROUND((AVERAGE(D20:G20)),0)</f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5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5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11"/>
      <c r="I26" s="11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B23:C23"/>
    <mergeCell ref="B27:J27"/>
    <mergeCell ref="B28:J28"/>
    <mergeCell ref="B29:J29"/>
    <mergeCell ref="B19:C19"/>
    <mergeCell ref="B20:C20"/>
    <mergeCell ref="B21:C21"/>
    <mergeCell ref="B22:C22"/>
    <mergeCell ref="H24:I24"/>
    <mergeCell ref="B24:G24"/>
    <mergeCell ref="B2:J2"/>
    <mergeCell ref="I3:J3"/>
    <mergeCell ref="B8:C9"/>
    <mergeCell ref="D8:G8"/>
    <mergeCell ref="H8:H9"/>
    <mergeCell ref="I8:I9"/>
    <mergeCell ref="J8:J9"/>
    <mergeCell ref="I4:J4"/>
    <mergeCell ref="C3:D3"/>
    <mergeCell ref="C4:D4"/>
    <mergeCell ref="F4:G4"/>
    <mergeCell ref="F3:G3"/>
  </mergeCells>
  <conditionalFormatting sqref="D10:G10">
    <cfRule type="expression" dxfId="439" priority="27">
      <formula>IF($C$10="-",TRUE,FALSE)</formula>
    </cfRule>
  </conditionalFormatting>
  <conditionalFormatting sqref="D11:G11">
    <cfRule type="expression" dxfId="438" priority="28">
      <formula>IF($C$11="-",TRUE,FALSE)</formula>
    </cfRule>
  </conditionalFormatting>
  <conditionalFormatting sqref="D12:G12">
    <cfRule type="expression" dxfId="437" priority="29">
      <formula>IF($C$12="-",TRUE,FALSE)</formula>
    </cfRule>
  </conditionalFormatting>
  <conditionalFormatting sqref="D13:G13">
    <cfRule type="expression" dxfId="436" priority="30">
      <formula>IF($C$13="-",TRUE,FALSE)</formula>
    </cfRule>
  </conditionalFormatting>
  <conditionalFormatting sqref="D14:G14">
    <cfRule type="expression" dxfId="435" priority="31">
      <formula>IF($C$14="-",TRUE,FALSE)</formula>
    </cfRule>
  </conditionalFormatting>
  <conditionalFormatting sqref="D15:G15">
    <cfRule type="expression" dxfId="434" priority="34">
      <formula>IF($C$15="-",TRUE,FALSE)</formula>
    </cfRule>
  </conditionalFormatting>
  <conditionalFormatting sqref="D16:G16">
    <cfRule type="expression" dxfId="433" priority="35">
      <formula>IF($C$16="-",TRUE,FALSE)</formula>
    </cfRule>
  </conditionalFormatting>
  <conditionalFormatting sqref="D17:G17">
    <cfRule type="expression" dxfId="432" priority="36">
      <formula>IF($C$17="-",TRUE,FALSE)</formula>
    </cfRule>
  </conditionalFormatting>
  <conditionalFormatting sqref="D18:G18">
    <cfRule type="expression" dxfId="431" priority="40">
      <formula>IF($C$18="-",TRUE,FALSE)</formula>
    </cfRule>
  </conditionalFormatting>
  <conditionalFormatting sqref="D23:G23">
    <cfRule type="expression" dxfId="430" priority="2">
      <formula>IF($F$4="CR- M50",TRUE,FALSE)</formula>
    </cfRule>
  </conditionalFormatting>
  <conditionalFormatting sqref="D19:G19">
    <cfRule type="expression" dxfId="429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142" priority="3">
      <formula>IF($C$10="-",TRUE,FALSE)</formula>
    </cfRule>
  </conditionalFormatting>
  <conditionalFormatting sqref="D11:G11">
    <cfRule type="expression" dxfId="141" priority="4">
      <formula>IF($C$11="-",TRUE,FALSE)</formula>
    </cfRule>
  </conditionalFormatting>
  <conditionalFormatting sqref="D12:G12">
    <cfRule type="expression" dxfId="140" priority="5">
      <formula>IF($C$12="-",TRUE,FALSE)</formula>
    </cfRule>
  </conditionalFormatting>
  <conditionalFormatting sqref="D13:G13">
    <cfRule type="expression" dxfId="139" priority="6">
      <formula>IF($C$13="-",TRUE,FALSE)</formula>
    </cfRule>
  </conditionalFormatting>
  <conditionalFormatting sqref="D14:G14">
    <cfRule type="expression" dxfId="138" priority="7">
      <formula>IF($C$14="-",TRUE,FALSE)</formula>
    </cfRule>
  </conditionalFormatting>
  <conditionalFormatting sqref="D15:G15">
    <cfRule type="expression" dxfId="137" priority="10">
      <formula>IF($C$15="-",TRUE,FALSE)</formula>
    </cfRule>
  </conditionalFormatting>
  <conditionalFormatting sqref="D16:G16">
    <cfRule type="expression" dxfId="136" priority="11">
      <formula>IF($C$16="-",TRUE,FALSE)</formula>
    </cfRule>
  </conditionalFormatting>
  <conditionalFormatting sqref="D17:G17">
    <cfRule type="expression" dxfId="135" priority="12">
      <formula>IF($C$17="-",TRUE,FALSE)</formula>
    </cfRule>
  </conditionalFormatting>
  <conditionalFormatting sqref="D18:G18">
    <cfRule type="expression" dxfId="134" priority="16">
      <formula>IF($C$18="-",TRUE,FALSE)</formula>
    </cfRule>
  </conditionalFormatting>
  <conditionalFormatting sqref="D23:G23">
    <cfRule type="expression" dxfId="133" priority="2">
      <formula>IF($F$4="CR- M50",TRUE,FALSE)</formula>
    </cfRule>
  </conditionalFormatting>
  <conditionalFormatting sqref="D19:G19">
    <cfRule type="expression" dxfId="132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131" priority="3">
      <formula>IF($C$10="-",TRUE,FALSE)</formula>
    </cfRule>
  </conditionalFormatting>
  <conditionalFormatting sqref="D11:G11">
    <cfRule type="expression" dxfId="130" priority="4">
      <formula>IF($C$11="-",TRUE,FALSE)</formula>
    </cfRule>
  </conditionalFormatting>
  <conditionalFormatting sqref="D12:G12">
    <cfRule type="expression" dxfId="129" priority="5">
      <formula>IF($C$12="-",TRUE,FALSE)</formula>
    </cfRule>
  </conditionalFormatting>
  <conditionalFormatting sqref="D13:G13">
    <cfRule type="expression" dxfId="128" priority="6">
      <formula>IF($C$13="-",TRUE,FALSE)</formula>
    </cfRule>
  </conditionalFormatting>
  <conditionalFormatting sqref="D14:G14">
    <cfRule type="expression" dxfId="127" priority="7">
      <formula>IF($C$14="-",TRUE,FALSE)</formula>
    </cfRule>
  </conditionalFormatting>
  <conditionalFormatting sqref="D15:G15">
    <cfRule type="expression" dxfId="126" priority="10">
      <formula>IF($C$15="-",TRUE,FALSE)</formula>
    </cfRule>
  </conditionalFormatting>
  <conditionalFormatting sqref="D16:G16">
    <cfRule type="expression" dxfId="125" priority="11">
      <formula>IF($C$16="-",TRUE,FALSE)</formula>
    </cfRule>
  </conditionalFormatting>
  <conditionalFormatting sqref="D17:G17">
    <cfRule type="expression" dxfId="124" priority="12">
      <formula>IF($C$17="-",TRUE,FALSE)</formula>
    </cfRule>
  </conditionalFormatting>
  <conditionalFormatting sqref="D18:G18">
    <cfRule type="expression" dxfId="123" priority="16">
      <formula>IF($C$18="-",TRUE,FALSE)</formula>
    </cfRule>
  </conditionalFormatting>
  <conditionalFormatting sqref="D23:G23">
    <cfRule type="expression" dxfId="122" priority="2">
      <formula>IF($F$4="CR- M50",TRUE,FALSE)</formula>
    </cfRule>
  </conditionalFormatting>
  <conditionalFormatting sqref="D19:G19">
    <cfRule type="expression" dxfId="121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120" priority="3">
      <formula>IF($C$10="-",TRUE,FALSE)</formula>
    </cfRule>
  </conditionalFormatting>
  <conditionalFormatting sqref="D11:G11">
    <cfRule type="expression" dxfId="119" priority="4">
      <formula>IF($C$11="-",TRUE,FALSE)</formula>
    </cfRule>
  </conditionalFormatting>
  <conditionalFormatting sqref="D12:G12">
    <cfRule type="expression" dxfId="118" priority="5">
      <formula>IF($C$12="-",TRUE,FALSE)</formula>
    </cfRule>
  </conditionalFormatting>
  <conditionalFormatting sqref="D13:G13">
    <cfRule type="expression" dxfId="117" priority="6">
      <formula>IF($C$13="-",TRUE,FALSE)</formula>
    </cfRule>
  </conditionalFormatting>
  <conditionalFormatting sqref="D14:G14">
    <cfRule type="expression" dxfId="116" priority="7">
      <formula>IF($C$14="-",TRUE,FALSE)</formula>
    </cfRule>
  </conditionalFormatting>
  <conditionalFormatting sqref="D15:G15">
    <cfRule type="expression" dxfId="115" priority="10">
      <formula>IF($C$15="-",TRUE,FALSE)</formula>
    </cfRule>
  </conditionalFormatting>
  <conditionalFormatting sqref="D16:G16">
    <cfRule type="expression" dxfId="114" priority="11">
      <formula>IF($C$16="-",TRUE,FALSE)</formula>
    </cfRule>
  </conditionalFormatting>
  <conditionalFormatting sqref="D17:G17">
    <cfRule type="expression" dxfId="113" priority="12">
      <formula>IF($C$17="-",TRUE,FALSE)</formula>
    </cfRule>
  </conditionalFormatting>
  <conditionalFormatting sqref="D18:G18">
    <cfRule type="expression" dxfId="112" priority="16">
      <formula>IF($C$18="-",TRUE,FALSE)</formula>
    </cfRule>
  </conditionalFormatting>
  <conditionalFormatting sqref="D23:G23">
    <cfRule type="expression" dxfId="111" priority="2">
      <formula>IF($F$4="CR- M50",TRUE,FALSE)</formula>
    </cfRule>
  </conditionalFormatting>
  <conditionalFormatting sqref="D19:G19">
    <cfRule type="expression" dxfId="110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109" priority="3">
      <formula>IF($C$10="-",TRUE,FALSE)</formula>
    </cfRule>
  </conditionalFormatting>
  <conditionalFormatting sqref="D11:G11">
    <cfRule type="expression" dxfId="108" priority="4">
      <formula>IF($C$11="-",TRUE,FALSE)</formula>
    </cfRule>
  </conditionalFormatting>
  <conditionalFormatting sqref="D12:G12">
    <cfRule type="expression" dxfId="107" priority="5">
      <formula>IF($C$12="-",TRUE,FALSE)</formula>
    </cfRule>
  </conditionalFormatting>
  <conditionalFormatting sqref="D13:G13">
    <cfRule type="expression" dxfId="106" priority="6">
      <formula>IF($C$13="-",TRUE,FALSE)</formula>
    </cfRule>
  </conditionalFormatting>
  <conditionalFormatting sqref="D14:G14">
    <cfRule type="expression" dxfId="105" priority="7">
      <formula>IF($C$14="-",TRUE,FALSE)</formula>
    </cfRule>
  </conditionalFormatting>
  <conditionalFormatting sqref="D15:G15">
    <cfRule type="expression" dxfId="104" priority="10">
      <formula>IF($C$15="-",TRUE,FALSE)</formula>
    </cfRule>
  </conditionalFormatting>
  <conditionalFormatting sqref="D16:G16">
    <cfRule type="expression" dxfId="103" priority="11">
      <formula>IF($C$16="-",TRUE,FALSE)</formula>
    </cfRule>
  </conditionalFormatting>
  <conditionalFormatting sqref="D17:G17">
    <cfRule type="expression" dxfId="102" priority="12">
      <formula>IF($C$17="-",TRUE,FALSE)</formula>
    </cfRule>
  </conditionalFormatting>
  <conditionalFormatting sqref="D18:G18">
    <cfRule type="expression" dxfId="101" priority="16">
      <formula>IF($C$18="-",TRUE,FALSE)</formula>
    </cfRule>
  </conditionalFormatting>
  <conditionalFormatting sqref="D23:G23">
    <cfRule type="expression" dxfId="100" priority="2">
      <formula>IF($F$4="CR- M50",TRUE,FALSE)</formula>
    </cfRule>
  </conditionalFormatting>
  <conditionalFormatting sqref="D19:G19">
    <cfRule type="expression" dxfId="99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98" priority="3">
      <formula>IF($C$10="-",TRUE,FALSE)</formula>
    </cfRule>
  </conditionalFormatting>
  <conditionalFormatting sqref="D11:G11">
    <cfRule type="expression" dxfId="97" priority="4">
      <formula>IF($C$11="-",TRUE,FALSE)</formula>
    </cfRule>
  </conditionalFormatting>
  <conditionalFormatting sqref="D12:G12">
    <cfRule type="expression" dxfId="96" priority="5">
      <formula>IF($C$12="-",TRUE,FALSE)</formula>
    </cfRule>
  </conditionalFormatting>
  <conditionalFormatting sqref="D13:G13">
    <cfRule type="expression" dxfId="95" priority="6">
      <formula>IF($C$13="-",TRUE,FALSE)</formula>
    </cfRule>
  </conditionalFormatting>
  <conditionalFormatting sqref="D14:G14">
    <cfRule type="expression" dxfId="94" priority="7">
      <formula>IF($C$14="-",TRUE,FALSE)</formula>
    </cfRule>
  </conditionalFormatting>
  <conditionalFormatting sqref="D15:G15">
    <cfRule type="expression" dxfId="93" priority="10">
      <formula>IF($C$15="-",TRUE,FALSE)</formula>
    </cfRule>
  </conditionalFormatting>
  <conditionalFormatting sqref="D16:G16">
    <cfRule type="expression" dxfId="92" priority="11">
      <formula>IF($C$16="-",TRUE,FALSE)</formula>
    </cfRule>
  </conditionalFormatting>
  <conditionalFormatting sqref="D17:G17">
    <cfRule type="expression" dxfId="91" priority="12">
      <formula>IF($C$17="-",TRUE,FALSE)</formula>
    </cfRule>
  </conditionalFormatting>
  <conditionalFormatting sqref="D18:G18">
    <cfRule type="expression" dxfId="90" priority="16">
      <formula>IF($C$18="-",TRUE,FALSE)</formula>
    </cfRule>
  </conditionalFormatting>
  <conditionalFormatting sqref="D23:G23">
    <cfRule type="expression" dxfId="89" priority="2">
      <formula>IF($F$4="CR- M50",TRUE,FALSE)</formula>
    </cfRule>
  </conditionalFormatting>
  <conditionalFormatting sqref="D19:G19">
    <cfRule type="expression" dxfId="88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87" priority="3">
      <formula>IF($C$10="-",TRUE,FALSE)</formula>
    </cfRule>
  </conditionalFormatting>
  <conditionalFormatting sqref="D11:G11">
    <cfRule type="expression" dxfId="86" priority="4">
      <formula>IF($C$11="-",TRUE,FALSE)</formula>
    </cfRule>
  </conditionalFormatting>
  <conditionalFormatting sqref="D12:G12">
    <cfRule type="expression" dxfId="85" priority="5">
      <formula>IF($C$12="-",TRUE,FALSE)</formula>
    </cfRule>
  </conditionalFormatting>
  <conditionalFormatting sqref="D13:G13">
    <cfRule type="expression" dxfId="84" priority="6">
      <formula>IF($C$13="-",TRUE,FALSE)</formula>
    </cfRule>
  </conditionalFormatting>
  <conditionalFormatting sqref="D14:G14">
    <cfRule type="expression" dxfId="83" priority="7">
      <formula>IF($C$14="-",TRUE,FALSE)</formula>
    </cfRule>
  </conditionalFormatting>
  <conditionalFormatting sqref="D15:G15">
    <cfRule type="expression" dxfId="82" priority="10">
      <formula>IF($C$15="-",TRUE,FALSE)</formula>
    </cfRule>
  </conditionalFormatting>
  <conditionalFormatting sqref="D16:G16">
    <cfRule type="expression" dxfId="81" priority="11">
      <formula>IF($C$16="-",TRUE,FALSE)</formula>
    </cfRule>
  </conditionalFormatting>
  <conditionalFormatting sqref="D17:G17">
    <cfRule type="expression" dxfId="80" priority="12">
      <formula>IF($C$17="-",TRUE,FALSE)</formula>
    </cfRule>
  </conditionalFormatting>
  <conditionalFormatting sqref="D18:G18">
    <cfRule type="expression" dxfId="79" priority="16">
      <formula>IF($C$18="-",TRUE,FALSE)</formula>
    </cfRule>
  </conditionalFormatting>
  <conditionalFormatting sqref="D23:G23">
    <cfRule type="expression" dxfId="78" priority="2">
      <formula>IF($F$4="CR- M50",TRUE,FALSE)</formula>
    </cfRule>
  </conditionalFormatting>
  <conditionalFormatting sqref="D19:G19">
    <cfRule type="expression" dxfId="77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76" priority="3">
      <formula>IF($C$10="-",TRUE,FALSE)</formula>
    </cfRule>
  </conditionalFormatting>
  <conditionalFormatting sqref="D11:G11">
    <cfRule type="expression" dxfId="75" priority="4">
      <formula>IF($C$11="-",TRUE,FALSE)</formula>
    </cfRule>
  </conditionalFormatting>
  <conditionalFormatting sqref="D12:G12">
    <cfRule type="expression" dxfId="74" priority="5">
      <formula>IF($C$12="-",TRUE,FALSE)</formula>
    </cfRule>
  </conditionalFormatting>
  <conditionalFormatting sqref="D13:G13">
    <cfRule type="expression" dxfId="73" priority="6">
      <formula>IF($C$13="-",TRUE,FALSE)</formula>
    </cfRule>
  </conditionalFormatting>
  <conditionalFormatting sqref="D14:G14">
    <cfRule type="expression" dxfId="72" priority="7">
      <formula>IF($C$14="-",TRUE,FALSE)</formula>
    </cfRule>
  </conditionalFormatting>
  <conditionalFormatting sqref="D15:G15">
    <cfRule type="expression" dxfId="71" priority="10">
      <formula>IF($C$15="-",TRUE,FALSE)</formula>
    </cfRule>
  </conditionalFormatting>
  <conditionalFormatting sqref="D16:G16">
    <cfRule type="expression" dxfId="70" priority="11">
      <formula>IF($C$16="-",TRUE,FALSE)</formula>
    </cfRule>
  </conditionalFormatting>
  <conditionalFormatting sqref="D17:G17">
    <cfRule type="expression" dxfId="69" priority="12">
      <formula>IF($C$17="-",TRUE,FALSE)</formula>
    </cfRule>
  </conditionalFormatting>
  <conditionalFormatting sqref="D18:G18">
    <cfRule type="expression" dxfId="68" priority="16">
      <formula>IF($C$18="-",TRUE,FALSE)</formula>
    </cfRule>
  </conditionalFormatting>
  <conditionalFormatting sqref="D23:G23">
    <cfRule type="expression" dxfId="67" priority="2">
      <formula>IF($F$4="CR- M50",TRUE,FALSE)</formula>
    </cfRule>
  </conditionalFormatting>
  <conditionalFormatting sqref="D19:G19">
    <cfRule type="expression" dxfId="66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65" priority="3">
      <formula>IF($C$10="-",TRUE,FALSE)</formula>
    </cfRule>
  </conditionalFormatting>
  <conditionalFormatting sqref="D11:G11">
    <cfRule type="expression" dxfId="64" priority="4">
      <formula>IF($C$11="-",TRUE,FALSE)</formula>
    </cfRule>
  </conditionalFormatting>
  <conditionalFormatting sqref="D12:G12">
    <cfRule type="expression" dxfId="63" priority="5">
      <formula>IF($C$12="-",TRUE,FALSE)</formula>
    </cfRule>
  </conditionalFormatting>
  <conditionalFormatting sqref="D13:G13">
    <cfRule type="expression" dxfId="62" priority="6">
      <formula>IF($C$13="-",TRUE,FALSE)</formula>
    </cfRule>
  </conditionalFormatting>
  <conditionalFormatting sqref="D14:G14">
    <cfRule type="expression" dxfId="61" priority="7">
      <formula>IF($C$14="-",TRUE,FALSE)</formula>
    </cfRule>
  </conditionalFormatting>
  <conditionalFormatting sqref="D15:G15">
    <cfRule type="expression" dxfId="60" priority="10">
      <formula>IF($C$15="-",TRUE,FALSE)</formula>
    </cfRule>
  </conditionalFormatting>
  <conditionalFormatting sqref="D16:G16">
    <cfRule type="expression" dxfId="59" priority="11">
      <formula>IF($C$16="-",TRUE,FALSE)</formula>
    </cfRule>
  </conditionalFormatting>
  <conditionalFormatting sqref="D17:G17">
    <cfRule type="expression" dxfId="58" priority="12">
      <formula>IF($C$17="-",TRUE,FALSE)</formula>
    </cfRule>
  </conditionalFormatting>
  <conditionalFormatting sqref="D18:G18">
    <cfRule type="expression" dxfId="57" priority="16">
      <formula>IF($C$18="-",TRUE,FALSE)</formula>
    </cfRule>
  </conditionalFormatting>
  <conditionalFormatting sqref="D23:G23">
    <cfRule type="expression" dxfId="56" priority="2">
      <formula>IF($F$4="CR- M50",TRUE,FALSE)</formula>
    </cfRule>
  </conditionalFormatting>
  <conditionalFormatting sqref="D19:G19">
    <cfRule type="expression" dxfId="55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54" priority="3">
      <formula>IF($C$10="-",TRUE,FALSE)</formula>
    </cfRule>
  </conditionalFormatting>
  <conditionalFormatting sqref="D11:G11">
    <cfRule type="expression" dxfId="53" priority="4">
      <formula>IF($C$11="-",TRUE,FALSE)</formula>
    </cfRule>
  </conditionalFormatting>
  <conditionalFormatting sqref="D12:G12">
    <cfRule type="expression" dxfId="52" priority="5">
      <formula>IF($C$12="-",TRUE,FALSE)</formula>
    </cfRule>
  </conditionalFormatting>
  <conditionalFormatting sqref="D13:G13">
    <cfRule type="expression" dxfId="51" priority="6">
      <formula>IF($C$13="-",TRUE,FALSE)</formula>
    </cfRule>
  </conditionalFormatting>
  <conditionalFormatting sqref="D14:G14">
    <cfRule type="expression" dxfId="50" priority="7">
      <formula>IF($C$14="-",TRUE,FALSE)</formula>
    </cfRule>
  </conditionalFormatting>
  <conditionalFormatting sqref="D15:G15">
    <cfRule type="expression" dxfId="49" priority="10">
      <formula>IF($C$15="-",TRUE,FALSE)</formula>
    </cfRule>
  </conditionalFormatting>
  <conditionalFormatting sqref="D16:G16">
    <cfRule type="expression" dxfId="48" priority="11">
      <formula>IF($C$16="-",TRUE,FALSE)</formula>
    </cfRule>
  </conditionalFormatting>
  <conditionalFormatting sqref="D17:G17">
    <cfRule type="expression" dxfId="47" priority="12">
      <formula>IF($C$17="-",TRUE,FALSE)</formula>
    </cfRule>
  </conditionalFormatting>
  <conditionalFormatting sqref="D18:G18">
    <cfRule type="expression" dxfId="46" priority="16">
      <formula>IF($C$18="-",TRUE,FALSE)</formula>
    </cfRule>
  </conditionalFormatting>
  <conditionalFormatting sqref="D23:G23">
    <cfRule type="expression" dxfId="45" priority="2">
      <formula>IF($F$4="CR- M50",TRUE,FALSE)</formula>
    </cfRule>
  </conditionalFormatting>
  <conditionalFormatting sqref="D19:G19">
    <cfRule type="expression" dxfId="44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43" priority="3">
      <formula>IF($C$10="-",TRUE,FALSE)</formula>
    </cfRule>
  </conditionalFormatting>
  <conditionalFormatting sqref="D11:G11">
    <cfRule type="expression" dxfId="42" priority="4">
      <formula>IF($C$11="-",TRUE,FALSE)</formula>
    </cfRule>
  </conditionalFormatting>
  <conditionalFormatting sqref="D12:G12">
    <cfRule type="expression" dxfId="41" priority="5">
      <formula>IF($C$12="-",TRUE,FALSE)</formula>
    </cfRule>
  </conditionalFormatting>
  <conditionalFormatting sqref="D13:G13">
    <cfRule type="expression" dxfId="40" priority="6">
      <formula>IF($C$13="-",TRUE,FALSE)</formula>
    </cfRule>
  </conditionalFormatting>
  <conditionalFormatting sqref="D14:G14">
    <cfRule type="expression" dxfId="39" priority="7">
      <formula>IF($C$14="-",TRUE,FALSE)</formula>
    </cfRule>
  </conditionalFormatting>
  <conditionalFormatting sqref="D15:G15">
    <cfRule type="expression" dxfId="38" priority="10">
      <formula>IF($C$15="-",TRUE,FALSE)</formula>
    </cfRule>
  </conditionalFormatting>
  <conditionalFormatting sqref="D16:G16">
    <cfRule type="expression" dxfId="37" priority="11">
      <formula>IF($C$16="-",TRUE,FALSE)</formula>
    </cfRule>
  </conditionalFormatting>
  <conditionalFormatting sqref="D17:G17">
    <cfRule type="expression" dxfId="36" priority="12">
      <formula>IF($C$17="-",TRUE,FALSE)</formula>
    </cfRule>
  </conditionalFormatting>
  <conditionalFormatting sqref="D18:G18">
    <cfRule type="expression" dxfId="35" priority="16">
      <formula>IF($C$18="-",TRUE,FALSE)</formula>
    </cfRule>
  </conditionalFormatting>
  <conditionalFormatting sqref="D23:G23">
    <cfRule type="expression" dxfId="34" priority="2">
      <formula>IF($F$4="CR- M50",TRUE,FALSE)</formula>
    </cfRule>
  </conditionalFormatting>
  <conditionalFormatting sqref="D19:G19">
    <cfRule type="expression" dxfId="33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428" priority="3">
      <formula>IF($C$10="-",TRUE,FALSE)</formula>
    </cfRule>
  </conditionalFormatting>
  <conditionalFormatting sqref="D11:G11">
    <cfRule type="expression" dxfId="427" priority="4">
      <formula>IF($C$11="-",TRUE,FALSE)</formula>
    </cfRule>
  </conditionalFormatting>
  <conditionalFormatting sqref="D12:G12">
    <cfRule type="expression" dxfId="426" priority="5">
      <formula>IF($C$12="-",TRUE,FALSE)</formula>
    </cfRule>
  </conditionalFormatting>
  <conditionalFormatting sqref="D13:G13">
    <cfRule type="expression" dxfId="425" priority="6">
      <formula>IF($C$13="-",TRUE,FALSE)</formula>
    </cfRule>
  </conditionalFormatting>
  <conditionalFormatting sqref="D14:G14">
    <cfRule type="expression" dxfId="424" priority="7">
      <formula>IF($C$14="-",TRUE,FALSE)</formula>
    </cfRule>
  </conditionalFormatting>
  <conditionalFormatting sqref="D15:G15">
    <cfRule type="expression" dxfId="423" priority="10">
      <formula>IF($C$15="-",TRUE,FALSE)</formula>
    </cfRule>
  </conditionalFormatting>
  <conditionalFormatting sqref="D16:G16">
    <cfRule type="expression" dxfId="422" priority="11">
      <formula>IF($C$16="-",TRUE,FALSE)</formula>
    </cfRule>
  </conditionalFormatting>
  <conditionalFormatting sqref="D17:G17">
    <cfRule type="expression" dxfId="421" priority="12">
      <formula>IF($C$17="-",TRUE,FALSE)</formula>
    </cfRule>
  </conditionalFormatting>
  <conditionalFormatting sqref="D18:G18">
    <cfRule type="expression" dxfId="420" priority="16">
      <formula>IF($C$18="-",TRUE,FALSE)</formula>
    </cfRule>
  </conditionalFormatting>
  <conditionalFormatting sqref="D23:G23">
    <cfRule type="expression" dxfId="419" priority="2">
      <formula>IF($F$4="CR- M50",TRUE,FALSE)</formula>
    </cfRule>
  </conditionalFormatting>
  <conditionalFormatting sqref="D19:G19">
    <cfRule type="expression" dxfId="418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32" priority="3">
      <formula>IF($C$10="-",TRUE,FALSE)</formula>
    </cfRule>
  </conditionalFormatting>
  <conditionalFormatting sqref="D11:G11">
    <cfRule type="expression" dxfId="31" priority="4">
      <formula>IF($C$11="-",TRUE,FALSE)</formula>
    </cfRule>
  </conditionalFormatting>
  <conditionalFormatting sqref="D12:G12">
    <cfRule type="expression" dxfId="30" priority="5">
      <formula>IF($C$12="-",TRUE,FALSE)</formula>
    </cfRule>
  </conditionalFormatting>
  <conditionalFormatting sqref="D13:G13">
    <cfRule type="expression" dxfId="29" priority="6">
      <formula>IF($C$13="-",TRUE,FALSE)</formula>
    </cfRule>
  </conditionalFormatting>
  <conditionalFormatting sqref="D14:G14">
    <cfRule type="expression" dxfId="28" priority="7">
      <formula>IF($C$14="-",TRUE,FALSE)</formula>
    </cfRule>
  </conditionalFormatting>
  <conditionalFormatting sqref="D15:G15">
    <cfRule type="expression" dxfId="27" priority="10">
      <formula>IF($C$15="-",TRUE,FALSE)</formula>
    </cfRule>
  </conditionalFormatting>
  <conditionalFormatting sqref="D16:G16">
    <cfRule type="expression" dxfId="26" priority="11">
      <formula>IF($C$16="-",TRUE,FALSE)</formula>
    </cfRule>
  </conditionalFormatting>
  <conditionalFormatting sqref="D17:G17">
    <cfRule type="expression" dxfId="25" priority="12">
      <formula>IF($C$17="-",TRUE,FALSE)</formula>
    </cfRule>
  </conditionalFormatting>
  <conditionalFormatting sqref="D18:G18">
    <cfRule type="expression" dxfId="24" priority="16">
      <formula>IF($C$18="-",TRUE,FALSE)</formula>
    </cfRule>
  </conditionalFormatting>
  <conditionalFormatting sqref="D23:G23">
    <cfRule type="expression" dxfId="23" priority="2">
      <formula>IF($F$4="CR- M50",TRUE,FALSE)</formula>
    </cfRule>
  </conditionalFormatting>
  <conditionalFormatting sqref="D19:G19">
    <cfRule type="expression" dxfId="22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21" priority="3">
      <formula>IF($C$10="-",TRUE,FALSE)</formula>
    </cfRule>
  </conditionalFormatting>
  <conditionalFormatting sqref="D11:G11">
    <cfRule type="expression" dxfId="20" priority="4">
      <formula>IF($C$11="-",TRUE,FALSE)</formula>
    </cfRule>
  </conditionalFormatting>
  <conditionalFormatting sqref="D12:G12">
    <cfRule type="expression" dxfId="19" priority="5">
      <formula>IF($C$12="-",TRUE,FALSE)</formula>
    </cfRule>
  </conditionalFormatting>
  <conditionalFormatting sqref="D13:G13">
    <cfRule type="expression" dxfId="18" priority="6">
      <formula>IF($C$13="-",TRUE,FALSE)</formula>
    </cfRule>
  </conditionalFormatting>
  <conditionalFormatting sqref="D14:G14">
    <cfRule type="expression" dxfId="17" priority="7">
      <formula>IF($C$14="-",TRUE,FALSE)</formula>
    </cfRule>
  </conditionalFormatting>
  <conditionalFormatting sqref="D15:G15">
    <cfRule type="expression" dxfId="16" priority="10">
      <formula>IF($C$15="-",TRUE,FALSE)</formula>
    </cfRule>
  </conditionalFormatting>
  <conditionalFormatting sqref="D16:G16">
    <cfRule type="expression" dxfId="15" priority="11">
      <formula>IF($C$16="-",TRUE,FALSE)</formula>
    </cfRule>
  </conditionalFormatting>
  <conditionalFormatting sqref="D17:G17">
    <cfRule type="expression" dxfId="14" priority="12">
      <formula>IF($C$17="-",TRUE,FALSE)</formula>
    </cfRule>
  </conditionalFormatting>
  <conditionalFormatting sqref="D18:G18">
    <cfRule type="expression" dxfId="13" priority="16">
      <formula>IF($C$18="-",TRUE,FALSE)</formula>
    </cfRule>
  </conditionalFormatting>
  <conditionalFormatting sqref="D23:G23">
    <cfRule type="expression" dxfId="12" priority="2">
      <formula>IF($F$4="CR- M50",TRUE,FALSE)</formula>
    </cfRule>
  </conditionalFormatting>
  <conditionalFormatting sqref="D19:G19">
    <cfRule type="expression" dxfId="11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3" sqref="I13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10" priority="3">
      <formula>IF($C$10="-",TRUE,FALSE)</formula>
    </cfRule>
  </conditionalFormatting>
  <conditionalFormatting sqref="D11:G11">
    <cfRule type="expression" dxfId="9" priority="4">
      <formula>IF($C$11="-",TRUE,FALSE)</formula>
    </cfRule>
  </conditionalFormatting>
  <conditionalFormatting sqref="D12:G12">
    <cfRule type="expression" dxfId="8" priority="5">
      <formula>IF($C$12="-",TRUE,FALSE)</formula>
    </cfRule>
  </conditionalFormatting>
  <conditionalFormatting sqref="D13:G13">
    <cfRule type="expression" dxfId="7" priority="6">
      <formula>IF($C$13="-",TRUE,FALSE)</formula>
    </cfRule>
  </conditionalFormatting>
  <conditionalFormatting sqref="D14:G14">
    <cfRule type="expression" dxfId="6" priority="7">
      <formula>IF($C$14="-",TRUE,FALSE)</formula>
    </cfRule>
  </conditionalFormatting>
  <conditionalFormatting sqref="D15:G15">
    <cfRule type="expression" dxfId="5" priority="10">
      <formula>IF($C$15="-",TRUE,FALSE)</formula>
    </cfRule>
  </conditionalFormatting>
  <conditionalFormatting sqref="D16:G16">
    <cfRule type="expression" dxfId="4" priority="11">
      <formula>IF($C$16="-",TRUE,FALSE)</formula>
    </cfRule>
  </conditionalFormatting>
  <conditionalFormatting sqref="D17:G17">
    <cfRule type="expression" dxfId="3" priority="12">
      <formula>IF($C$17="-",TRUE,FALSE)</formula>
    </cfRule>
  </conditionalFormatting>
  <conditionalFormatting sqref="D18:G18">
    <cfRule type="expression" dxfId="2" priority="16">
      <formula>IF($C$18="-",TRUE,FALSE)</formula>
    </cfRule>
  </conditionalFormatting>
  <conditionalFormatting sqref="D23:G23">
    <cfRule type="expression" dxfId="1" priority="2">
      <formula>IF($F$4="CR- M50",TRUE,FALSE)</formula>
    </cfRule>
  </conditionalFormatting>
  <conditionalFormatting sqref="D19:G19">
    <cfRule type="expression" dxfId="0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417" priority="3">
      <formula>IF($C$10="-",TRUE,FALSE)</formula>
    </cfRule>
  </conditionalFormatting>
  <conditionalFormatting sqref="D11:G11">
    <cfRule type="expression" dxfId="416" priority="4">
      <formula>IF($C$11="-",TRUE,FALSE)</formula>
    </cfRule>
  </conditionalFormatting>
  <conditionalFormatting sqref="D12:G12">
    <cfRule type="expression" dxfId="415" priority="5">
      <formula>IF($C$12="-",TRUE,FALSE)</formula>
    </cfRule>
  </conditionalFormatting>
  <conditionalFormatting sqref="D13:G13">
    <cfRule type="expression" dxfId="414" priority="6">
      <formula>IF($C$13="-",TRUE,FALSE)</formula>
    </cfRule>
  </conditionalFormatting>
  <conditionalFormatting sqref="D14:G14">
    <cfRule type="expression" dxfId="413" priority="7">
      <formula>IF($C$14="-",TRUE,FALSE)</formula>
    </cfRule>
  </conditionalFormatting>
  <conditionalFormatting sqref="D15:G15">
    <cfRule type="expression" dxfId="412" priority="10">
      <formula>IF($C$15="-",TRUE,FALSE)</formula>
    </cfRule>
  </conditionalFormatting>
  <conditionalFormatting sqref="D16:G16">
    <cfRule type="expression" dxfId="411" priority="11">
      <formula>IF($C$16="-",TRUE,FALSE)</formula>
    </cfRule>
  </conditionalFormatting>
  <conditionalFormatting sqref="D17:G17">
    <cfRule type="expression" dxfId="410" priority="12">
      <formula>IF($C$17="-",TRUE,FALSE)</formula>
    </cfRule>
  </conditionalFormatting>
  <conditionalFormatting sqref="D18:G18">
    <cfRule type="expression" dxfId="409" priority="16">
      <formula>IF($C$18="-",TRUE,FALSE)</formula>
    </cfRule>
  </conditionalFormatting>
  <conditionalFormatting sqref="D23:G23">
    <cfRule type="expression" dxfId="408" priority="2">
      <formula>IF($F$4="CR- M50",TRUE,FALSE)</formula>
    </cfRule>
  </conditionalFormatting>
  <conditionalFormatting sqref="D19:G19">
    <cfRule type="expression" dxfId="407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406" priority="3">
      <formula>IF($C$10="-",TRUE,FALSE)</formula>
    </cfRule>
  </conditionalFormatting>
  <conditionalFormatting sqref="D11:G11">
    <cfRule type="expression" dxfId="405" priority="4">
      <formula>IF($C$11="-",TRUE,FALSE)</formula>
    </cfRule>
  </conditionalFormatting>
  <conditionalFormatting sqref="D12:G12">
    <cfRule type="expression" dxfId="404" priority="5">
      <formula>IF($C$12="-",TRUE,FALSE)</formula>
    </cfRule>
  </conditionalFormatting>
  <conditionalFormatting sqref="D13:G13">
    <cfRule type="expression" dxfId="403" priority="6">
      <formula>IF($C$13="-",TRUE,FALSE)</formula>
    </cfRule>
  </conditionalFormatting>
  <conditionalFormatting sqref="D14:G14">
    <cfRule type="expression" dxfId="402" priority="7">
      <formula>IF($C$14="-",TRUE,FALSE)</formula>
    </cfRule>
  </conditionalFormatting>
  <conditionalFormatting sqref="D15:G15">
    <cfRule type="expression" dxfId="401" priority="10">
      <formula>IF($C$15="-",TRUE,FALSE)</formula>
    </cfRule>
  </conditionalFormatting>
  <conditionalFormatting sqref="D16:G16">
    <cfRule type="expression" dxfId="400" priority="11">
      <formula>IF($C$16="-",TRUE,FALSE)</formula>
    </cfRule>
  </conditionalFormatting>
  <conditionalFormatting sqref="D17:G17">
    <cfRule type="expression" dxfId="399" priority="12">
      <formula>IF($C$17="-",TRUE,FALSE)</formula>
    </cfRule>
  </conditionalFormatting>
  <conditionalFormatting sqref="D18:G18">
    <cfRule type="expression" dxfId="398" priority="16">
      <formula>IF($C$18="-",TRUE,FALSE)</formula>
    </cfRule>
  </conditionalFormatting>
  <conditionalFormatting sqref="D23:G23">
    <cfRule type="expression" dxfId="397" priority="2">
      <formula>IF($F$4="CR- M50",TRUE,FALSE)</formula>
    </cfRule>
  </conditionalFormatting>
  <conditionalFormatting sqref="D19:G19">
    <cfRule type="expression" dxfId="396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395" priority="3">
      <formula>IF($C$10="-",TRUE,FALSE)</formula>
    </cfRule>
  </conditionalFormatting>
  <conditionalFormatting sqref="D11:G11">
    <cfRule type="expression" dxfId="394" priority="4">
      <formula>IF($C$11="-",TRUE,FALSE)</formula>
    </cfRule>
  </conditionalFormatting>
  <conditionalFormatting sqref="D12:G12">
    <cfRule type="expression" dxfId="393" priority="5">
      <formula>IF($C$12="-",TRUE,FALSE)</formula>
    </cfRule>
  </conditionalFormatting>
  <conditionalFormatting sqref="D13:G13">
    <cfRule type="expression" dxfId="392" priority="6">
      <formula>IF($C$13="-",TRUE,FALSE)</formula>
    </cfRule>
  </conditionalFormatting>
  <conditionalFormatting sqref="D14:G14">
    <cfRule type="expression" dxfId="391" priority="7">
      <formula>IF($C$14="-",TRUE,FALSE)</formula>
    </cfRule>
  </conditionalFormatting>
  <conditionalFormatting sqref="D15:G15">
    <cfRule type="expression" dxfId="390" priority="10">
      <formula>IF($C$15="-",TRUE,FALSE)</formula>
    </cfRule>
  </conditionalFormatting>
  <conditionalFormatting sqref="D16:G16">
    <cfRule type="expression" dxfId="389" priority="11">
      <formula>IF($C$16="-",TRUE,FALSE)</formula>
    </cfRule>
  </conditionalFormatting>
  <conditionalFormatting sqref="D17:G17">
    <cfRule type="expression" dxfId="388" priority="12">
      <formula>IF($C$17="-",TRUE,FALSE)</formula>
    </cfRule>
  </conditionalFormatting>
  <conditionalFormatting sqref="D18:G18">
    <cfRule type="expression" dxfId="387" priority="16">
      <formula>IF($C$18="-",TRUE,FALSE)</formula>
    </cfRule>
  </conditionalFormatting>
  <conditionalFormatting sqref="D23:G23">
    <cfRule type="expression" dxfId="386" priority="2">
      <formula>IF($F$4="CR- M50",TRUE,FALSE)</formula>
    </cfRule>
  </conditionalFormatting>
  <conditionalFormatting sqref="D19:G19">
    <cfRule type="expression" dxfId="385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384" priority="3">
      <formula>IF($C$10="-",TRUE,FALSE)</formula>
    </cfRule>
  </conditionalFormatting>
  <conditionalFormatting sqref="D11:G11">
    <cfRule type="expression" dxfId="383" priority="4">
      <formula>IF($C$11="-",TRUE,FALSE)</formula>
    </cfRule>
  </conditionalFormatting>
  <conditionalFormatting sqref="D12:G12">
    <cfRule type="expression" dxfId="382" priority="5">
      <formula>IF($C$12="-",TRUE,FALSE)</formula>
    </cfRule>
  </conditionalFormatting>
  <conditionalFormatting sqref="D13:G13">
    <cfRule type="expression" dxfId="381" priority="6">
      <formula>IF($C$13="-",TRUE,FALSE)</formula>
    </cfRule>
  </conditionalFormatting>
  <conditionalFormatting sqref="D14:G14">
    <cfRule type="expression" dxfId="380" priority="7">
      <formula>IF($C$14="-",TRUE,FALSE)</formula>
    </cfRule>
  </conditionalFormatting>
  <conditionalFormatting sqref="D15:G15">
    <cfRule type="expression" dxfId="379" priority="10">
      <formula>IF($C$15="-",TRUE,FALSE)</formula>
    </cfRule>
  </conditionalFormatting>
  <conditionalFormatting sqref="D16:G16">
    <cfRule type="expression" dxfId="378" priority="11">
      <formula>IF($C$16="-",TRUE,FALSE)</formula>
    </cfRule>
  </conditionalFormatting>
  <conditionalFormatting sqref="D17:G17">
    <cfRule type="expression" dxfId="377" priority="12">
      <formula>IF($C$17="-",TRUE,FALSE)</formula>
    </cfRule>
  </conditionalFormatting>
  <conditionalFormatting sqref="D18:G18">
    <cfRule type="expression" dxfId="376" priority="16">
      <formula>IF($C$18="-",TRUE,FALSE)</formula>
    </cfRule>
  </conditionalFormatting>
  <conditionalFormatting sqref="D23:G23">
    <cfRule type="expression" dxfId="375" priority="2">
      <formula>IF($F$4="CR- M50",TRUE,FALSE)</formula>
    </cfRule>
  </conditionalFormatting>
  <conditionalFormatting sqref="D19:G19">
    <cfRule type="expression" dxfId="374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workbookViewId="0">
      <selection activeCell="I14" sqref="I14"/>
    </sheetView>
  </sheetViews>
  <sheetFormatPr defaultRowHeight="15" x14ac:dyDescent="0.25"/>
  <cols>
    <col min="2" max="3" width="16.28515625" customWidth="1"/>
    <col min="4" max="10" width="14.7109375" customWidth="1"/>
    <col min="11" max="11" width="14.42578125" customWidth="1"/>
    <col min="12" max="16" width="9.140625" customWidth="1"/>
  </cols>
  <sheetData>
    <row r="1" spans="2:10" ht="15.75" thickBot="1" x14ac:dyDescent="0.3"/>
    <row r="2" spans="2:10" ht="20.100000000000001" customHeight="1" x14ac:dyDescent="0.25">
      <c r="B2" s="145" t="s">
        <v>0</v>
      </c>
      <c r="C2" s="146"/>
      <c r="D2" s="146"/>
      <c r="E2" s="146"/>
      <c r="F2" s="146"/>
      <c r="G2" s="146"/>
      <c r="H2" s="146"/>
      <c r="I2" s="146"/>
      <c r="J2" s="147"/>
    </row>
    <row r="3" spans="2:10" ht="20.100000000000001" customHeight="1" x14ac:dyDescent="0.25">
      <c r="B3" s="59" t="s">
        <v>1</v>
      </c>
      <c r="C3" s="154">
        <f>'Input Sheet'!C3</f>
        <v>0</v>
      </c>
      <c r="D3" s="154"/>
      <c r="E3" s="61" t="s">
        <v>2</v>
      </c>
      <c r="F3" s="154">
        <f>'Input Sheet'!E3</f>
        <v>0</v>
      </c>
      <c r="G3" s="154"/>
      <c r="H3" s="61" t="s">
        <v>3</v>
      </c>
      <c r="I3" s="154">
        <f>'Input Sheet'!G3</f>
        <v>0</v>
      </c>
      <c r="J3" s="159"/>
    </row>
    <row r="4" spans="2:10" ht="20.100000000000001" customHeight="1" thickBot="1" x14ac:dyDescent="0.3">
      <c r="B4" s="60" t="s">
        <v>4</v>
      </c>
      <c r="C4" s="160">
        <f>'Input Sheet'!C4</f>
        <v>0</v>
      </c>
      <c r="D4" s="160"/>
      <c r="E4" s="62" t="s">
        <v>5</v>
      </c>
      <c r="F4" s="160" t="str">
        <f>'Input Sheet'!E4</f>
        <v>GBC- I (Bit)</v>
      </c>
      <c r="G4" s="160"/>
      <c r="H4" s="62" t="s">
        <v>6</v>
      </c>
      <c r="I4" s="160">
        <f>'Input Sheet'!G4</f>
        <v>0</v>
      </c>
      <c r="J4" s="161"/>
    </row>
    <row r="5" spans="2:10" ht="20.100000000000001" customHeight="1" thickBot="1" x14ac:dyDescent="0.3">
      <c r="B5" s="3"/>
      <c r="C5" s="4"/>
      <c r="D5" s="3"/>
      <c r="E5" s="4"/>
      <c r="F5" s="4"/>
      <c r="G5" s="4"/>
      <c r="H5" s="4"/>
      <c r="I5" s="4"/>
      <c r="J5" s="4"/>
    </row>
    <row r="6" spans="2:10" ht="20.100000000000001" customHeight="1" thickBot="1" x14ac:dyDescent="0.3">
      <c r="B6" s="63" t="s">
        <v>8</v>
      </c>
      <c r="C6" s="58">
        <f>'Input Sheet'!C30</f>
        <v>0</v>
      </c>
      <c r="D6" s="3"/>
      <c r="E6" s="4"/>
      <c r="F6" s="4"/>
      <c r="G6" s="4"/>
      <c r="H6" s="4"/>
      <c r="I6" s="4"/>
      <c r="J6" s="4"/>
    </row>
    <row r="7" spans="2:10" ht="20.100000000000001" customHeight="1" thickBot="1" x14ac:dyDescent="0.3"/>
    <row r="8" spans="2:10" ht="20.100000000000001" customHeight="1" x14ac:dyDescent="0.25">
      <c r="B8" s="170" t="s">
        <v>61</v>
      </c>
      <c r="C8" s="146"/>
      <c r="D8" s="146" t="s">
        <v>16</v>
      </c>
      <c r="E8" s="146"/>
      <c r="F8" s="146"/>
      <c r="G8" s="146"/>
      <c r="H8" s="146" t="s">
        <v>17</v>
      </c>
      <c r="I8" s="173" t="s">
        <v>18</v>
      </c>
      <c r="J8" s="175" t="s">
        <v>19</v>
      </c>
    </row>
    <row r="9" spans="2:10" ht="20.100000000000001" customHeight="1" x14ac:dyDescent="0.25">
      <c r="B9" s="171"/>
      <c r="C9" s="172"/>
      <c r="D9" s="83" t="s">
        <v>20</v>
      </c>
      <c r="E9" s="83" t="s">
        <v>20</v>
      </c>
      <c r="F9" s="83" t="s">
        <v>20</v>
      </c>
      <c r="G9" s="83" t="s">
        <v>20</v>
      </c>
      <c r="H9" s="172"/>
      <c r="I9" s="174"/>
      <c r="J9" s="176"/>
    </row>
    <row r="10" spans="2:10" ht="20.100000000000001" customHeight="1" x14ac:dyDescent="0.25">
      <c r="B10" s="74" t="str">
        <f t="shared" ref="B10:B18" si="0">IF(C10="-","","Gradation -")</f>
        <v/>
      </c>
      <c r="C10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F","75.0 mm (Max Size)",IF('Input Sheet'!$E$4="CR- M50","-","ERROR")))))))))</f>
        <v>-</v>
      </c>
      <c r="D10" s="5"/>
      <c r="E10" s="5"/>
      <c r="F10" s="5"/>
      <c r="G10" s="5"/>
      <c r="H10" s="6" t="e">
        <f>ROUND((AVERAGE(D10:G10)),0)</f>
        <v>#DIV/0!</v>
      </c>
      <c r="I10" s="9" t="e">
        <f>IF((H10&lt;='Input Sheet'!F9),(IF((H10&gt;='Input Sheet'!E9),0,'Input Sheet'!E9-H10)),H10-'Input Sheet'!F9)</f>
        <v>#DIV/0!</v>
      </c>
      <c r="J10" s="7">
        <f>IFERROR(IF(I10&lt;=3,0,"Reject"),0)</f>
        <v>0</v>
      </c>
    </row>
    <row r="11" spans="2:10" ht="20.100000000000001" customHeight="1" x14ac:dyDescent="0.25">
      <c r="B11" s="74" t="str">
        <f t="shared" si="0"/>
        <v/>
      </c>
      <c r="C11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C","-",IF('Input Sheet'!$E$4="GSB- F","-",IF('Input Sheet'!$E$4="CR- M50","50.0 mm (Max Size)","ERROR")))))))))</f>
        <v>-</v>
      </c>
      <c r="D11" s="5"/>
      <c r="E11" s="5"/>
      <c r="F11" s="5"/>
      <c r="G11" s="5"/>
      <c r="H11" s="6" t="e">
        <f>ROUND((AVERAGE(D11:G11)),0)</f>
        <v>#DIV/0!</v>
      </c>
      <c r="I11" s="9" t="e">
        <f>IF((H11&lt;='Input Sheet'!F10),(IF((H11&gt;='Input Sheet'!E10),0,'Input Sheet'!E10-H11)),H11-'Input Sheet'!F10)</f>
        <v>#DIV/0!</v>
      </c>
      <c r="J11" s="7">
        <f>IFERROR(IF(C11="50.0 mm (Max Size)",IF(I11&lt;=3,0,"Reject"),IF(I11=0,0,IF(I11&lt;=8,(-0.75*($C$6/25)*I11),"Reject"))),0)</f>
        <v>0</v>
      </c>
    </row>
    <row r="12" spans="2:10" ht="20.100000000000001" customHeight="1" x14ac:dyDescent="0.25">
      <c r="B12" s="74" t="str">
        <f t="shared" si="0"/>
        <v/>
      </c>
      <c r="C12" s="73" t="str">
        <f>IF('Input Sheet'!$E$4="GBC- I (Bit)","-",IF('Input Sheet'!$E$4="GBC- II (Bit)","-",IF('Input Sheet'!$E$4="GBC- I (Concrete)","-",IF('Input Sheet'!$E$4="GBC- II (Concrete)","-",IF('Input Sheet'!$E$4="GBC- M","-",IF('Input Sheet'!$E$4="GBC- S","-",IF('Input Sheet'!$E$4="GSB- C","37.5 mm (Max Size)",IF('Input Sheet'!$E$4="GSB- F","37.5 mm",IF('Input Sheet'!$E$4="CR- M50","37.5 mm","ERROR")))))))))</f>
        <v>-</v>
      </c>
      <c r="D12" s="5"/>
      <c r="E12" s="5"/>
      <c r="F12" s="5"/>
      <c r="G12" s="5"/>
      <c r="H12" s="6" t="e">
        <f>ROUND((AVERAGE(D12:G12)),0)</f>
        <v>#DIV/0!</v>
      </c>
      <c r="I12" s="9" t="e">
        <f>IF((H12&lt;='Input Sheet'!F11),(IF((H12&gt;='Input Sheet'!E11),0,'Input Sheet'!E11-H12)),H12-'Input Sheet'!F11)</f>
        <v>#DIV/0!</v>
      </c>
      <c r="J12" s="7">
        <f>IFERROR(IF(C12="37.5 mm (Max Size)",IF(I12&lt;=3,0,"Reject"),IF(I12=0,0,IF(I12&lt;=8,(-0.75*($C$6/25)*I12),"Reject"))),0)</f>
        <v>0</v>
      </c>
    </row>
    <row r="13" spans="2:10" ht="20.100000000000001" customHeight="1" x14ac:dyDescent="0.25">
      <c r="B13" s="74" t="str">
        <f t="shared" si="0"/>
        <v>Gradation -</v>
      </c>
      <c r="C13" s="73" t="str">
        <f>IF('Input Sheet'!$E$4="GBC- I (Bit)","25.0 mm (Max Size)",IF('Input Sheet'!$E$4="GBC- II (Bit)","19.0 mm (Max Size)",IF('Input Sheet'!$E$4="GBC- I (Concrete)","25.0 mm (Max Size)",IF('Input Sheet'!$E$4="GBC- II (Concrete)","19.0 mm (Max Size)",IF('Input Sheet'!$E$4="GBC- M","19.0 mm (Max Size)",IF('Input Sheet'!$E$4="GBC- S","19.0 mm (Max Size)",IF('Input Sheet'!$E$4="GSB- C","-",IF('Input Sheet'!$E$4="GSB- F","-",IF('Input Sheet'!$E$4="CR- M50","-","ERROR")))))))))</f>
        <v>25.0 mm (Max Size)</v>
      </c>
      <c r="D13" s="5"/>
      <c r="E13" s="5"/>
      <c r="F13" s="5"/>
      <c r="G13" s="5"/>
      <c r="H13" s="6" t="e">
        <f>ROUND((AVERAGE(D13:G13)),0)</f>
        <v>#DIV/0!</v>
      </c>
      <c r="I13" s="9" t="e">
        <f>IF(C13="25.0 mm (Max Size)",IF((H13&lt;='Input Sheet'!F12),(IF((H13&gt;='Input Sheet'!E12),0,'Input Sheet'!E12-H13)),H13-'Input Sheet'!F12),IF((H13&lt;='Input Sheet'!F13),(IF((H13&gt;='Input Sheet'!E13),0,'Input Sheet'!E13-H13)),H13-'Input Sheet'!F13))</f>
        <v>#DIV/0!</v>
      </c>
      <c r="J13" s="7">
        <f>IFERROR(IF(I13&lt;=3,0,"Reject"),0)</f>
        <v>0</v>
      </c>
    </row>
    <row r="14" spans="2:10" ht="20.100000000000001" customHeight="1" x14ac:dyDescent="0.25">
      <c r="B14" s="74" t="str">
        <f t="shared" si="0"/>
        <v>Gradation -</v>
      </c>
      <c r="C14" s="73" t="str">
        <f>IF('Input Sheet'!$E$4="GBC- I (Bit)","19.0 mm",IF('Input Sheet'!$E$4="GBC- II (Bit)","-",IF('Input Sheet'!$E$4="GBC- I (Concrete)","19.0 mm",IF('Input Sheet'!$E$4="GBC- II (Concrete)","-",IF('Input Sheet'!$E$4="GBC- M","-",IF('Input Sheet'!$E$4="GBC- S","-",IF('Input Sheet'!$E$4="GSB- C","19.0 mm",IF('Input Sheet'!$E$4="GSB- F","19.0 mm",IF('Input Sheet'!$E$4="CR- M50","19.0 mm","ERROR")))))))))</f>
        <v>19.0 mm</v>
      </c>
      <c r="D14" s="8"/>
      <c r="E14" s="8"/>
      <c r="F14" s="8"/>
      <c r="G14" s="8"/>
      <c r="H14" s="9" t="e">
        <f t="shared" ref="H14:H18" si="1">ROUND((AVERAGE(D14:G14)),1)</f>
        <v>#DIV/0!</v>
      </c>
      <c r="I14" s="9" t="e">
        <f>IF((H14&lt;='Input Sheet'!F13),(IF((H14&gt;='Input Sheet'!E13),0,'Input Sheet'!E13-H14)),H14-'Input Sheet'!F13)</f>
        <v>#DIV/0!</v>
      </c>
      <c r="J14" s="7">
        <f>IFERROR(IF(I14=0,0,IF(I14&lt;=6,(-($C$6/25)*I14),"Reject")),0)</f>
        <v>0</v>
      </c>
    </row>
    <row r="15" spans="2:10" ht="20.100000000000001" customHeight="1" x14ac:dyDescent="0.25">
      <c r="B15" s="74" t="str">
        <f t="shared" si="0"/>
        <v>Gradation -</v>
      </c>
      <c r="C15" s="73" t="str">
        <f>IF('Input Sheet'!$E$4="GBC- I (Bit)","9.50 mm",IF('Input Sheet'!$E$4="GBC- II (Bit)","9.50 mm",IF('Input Sheet'!$E$4="GBC- I (Concrete)","9.50 mm",IF('Input Sheet'!$E$4="GBC- II (Concrete)","9.50 mm",IF('Input Sheet'!$E$4="GBC- M","9.50 mm",IF('Input Sheet'!$E$4="GBC- S","9.50 mm",IF('Input Sheet'!$E$4="GSB- C","9.50 mm",IF('Input Sheet'!$E$4="GSB- F","9.50 mm",IF('Input Sheet'!$E$4="CR- M50","9.50 mm","ERROR")))))))))</f>
        <v>9.50 mm</v>
      </c>
      <c r="D15" s="8"/>
      <c r="E15" s="8"/>
      <c r="F15" s="8"/>
      <c r="G15" s="8"/>
      <c r="H15" s="9" t="e">
        <f t="shared" si="1"/>
        <v>#DIV/0!</v>
      </c>
      <c r="I15" s="9" t="e">
        <f>IF((H15&lt;='Input Sheet'!F16),(IF((H15&gt;='Input Sheet'!E16),0,'Input Sheet'!E16-H15)),H15-'Input Sheet'!F16)</f>
        <v>#DIV/0!</v>
      </c>
      <c r="J15" s="7">
        <f>IFERROR(IF(I15=0,0,IF(I15&lt;=6,(-($C$6/25)*I15),"Reject")),0)</f>
        <v>0</v>
      </c>
    </row>
    <row r="16" spans="2:10" ht="20.100000000000001" customHeight="1" x14ac:dyDescent="0.25">
      <c r="B16" s="74" t="str">
        <f t="shared" si="0"/>
        <v>Gradation -</v>
      </c>
      <c r="C16" s="73" t="str">
        <f>IF('Input Sheet'!$E$4="GBC- I (Bit)","4.75 mm",IF('Input Sheet'!$E$4="GBC- II (Bit)","4.75 mm",IF('Input Sheet'!$E$4="GBC- I (Concrete)","4.75 mm",IF('Input Sheet'!$E$4="GBC- II (Concrete)","4.75 mm",IF('Input Sheet'!$E$4="GBC- M","4.75 mm",IF('Input Sheet'!$E$4="GBC- S","4.75 mm",IF('Input Sheet'!$E$4="GSB- C","4.75 mm",IF('Input Sheet'!$E$4="GSB- F","4.75 mm",IF('Input Sheet'!$E$4="CR- M50","4.75 mm","ERROR")))))))))</f>
        <v>4.75 mm</v>
      </c>
      <c r="D16" s="8"/>
      <c r="E16" s="8"/>
      <c r="F16" s="8"/>
      <c r="G16" s="8"/>
      <c r="H16" s="9" t="e">
        <f t="shared" si="1"/>
        <v>#DIV/0!</v>
      </c>
      <c r="I16" s="9" t="e">
        <f>IF((H16&lt;='Input Sheet'!F17),(IF((H16&gt;='Input Sheet'!E17),0,'Input Sheet'!E17-H16)),H16-'Input Sheet'!F17)</f>
        <v>#DIV/0!</v>
      </c>
      <c r="J16" s="7">
        <f>IFERROR(IF(I16=0,0,IF(I16&lt;=6,(-($C$6/25)*I16),"Reject")),0)</f>
        <v>0</v>
      </c>
    </row>
    <row r="17" spans="2:10" ht="20.100000000000001" customHeight="1" x14ac:dyDescent="0.25">
      <c r="B17" s="74" t="str">
        <f t="shared" si="0"/>
        <v>Gradation -</v>
      </c>
      <c r="C17" s="73" t="str">
        <f>IF('Input Sheet'!$E$4="GBC- I (Bit)","2.00 mm",IF('Input Sheet'!$E$4="GBC- II (Bit)","2.00 mm",IF('Input Sheet'!$E$4="GBC- I (Concrete)","2.00 mm",IF('Input Sheet'!$E$4="GBC- II (Concrete)","2.00 mm",IF('Input Sheet'!$E$4="GBC- M","2.00 mm",IF('Input Sheet'!$E$4="GBC- S","2.00 mm",IF('Input Sheet'!$E$4="GSB- C","2.00 mm",IF('Input Sheet'!$E$4="GSB- F","2.00 mm",IF('Input Sheet'!$E$4="CR- M50","2.00 mm","ERROR")))))))))</f>
        <v>2.00 mm</v>
      </c>
      <c r="D17" s="8"/>
      <c r="E17" s="8"/>
      <c r="F17" s="8"/>
      <c r="G17" s="8"/>
      <c r="H17" s="9" t="e">
        <f t="shared" si="1"/>
        <v>#DIV/0!</v>
      </c>
      <c r="I17" s="9" t="e">
        <f>IF((H17&lt;='Input Sheet'!F18),(IF((H17&gt;='Input Sheet'!E18),0,'Input Sheet'!E18-H17)),H17-'Input Sheet'!F18)</f>
        <v>#DIV/0!</v>
      </c>
      <c r="J17" s="7">
        <f>IFERROR(IF(I17=0,0,IF(I17&lt;=4,(-1.5*($C$6/25)*I17),"Reject")),0)</f>
        <v>0</v>
      </c>
    </row>
    <row r="18" spans="2:10" ht="20.100000000000001" customHeight="1" x14ac:dyDescent="0.25">
      <c r="B18" s="74" t="str">
        <f t="shared" si="0"/>
        <v>Gradation -</v>
      </c>
      <c r="C18" s="73" t="str">
        <f>IF('Input Sheet'!$E$4="GBC- I (Bit)","0.075 mm",IF('Input Sheet'!$E$4="GBC- II (Bit)","0.075 mm",IF('Input Sheet'!$E$4="GBC- I (Concrete)","0.075 mm",IF('Input Sheet'!$E$4="GBC- II (Concrete)","0.075 mm",IF('Input Sheet'!$E$4="GBC- M","0.075 mm",IF('Input Sheet'!$E$4="GBC- S","0.075 mm",IF('Input Sheet'!$E$4="GSB- C","0.075 mm",IF('Input Sheet'!$E$4="GSB- F","0.075 mm",IF('Input Sheet'!$E$4="CR- M50","0.075 mm","ERROR")))))))))</f>
        <v>0.075 mm</v>
      </c>
      <c r="D18" s="8"/>
      <c r="E18" s="8"/>
      <c r="F18" s="8"/>
      <c r="G18" s="8"/>
      <c r="H18" s="9" t="e">
        <f t="shared" si="1"/>
        <v>#DIV/0!</v>
      </c>
      <c r="I18" s="9" t="e">
        <f>IF((H18&lt;='Input Sheet'!F22),(IF((H18&gt;='Input Sheet'!E22),0,'Input Sheet'!E22-H18)),H18-'Input Sheet'!F22)</f>
        <v>#DIV/0!</v>
      </c>
      <c r="J18" s="7">
        <f t="shared" ref="J18" si="2">IFERROR(IF(I18=0,0,IF(I18&lt;=2,(-3*($C$6/25)*I18),"Reject")),0)</f>
        <v>0</v>
      </c>
    </row>
    <row r="19" spans="2:10" ht="26.1" customHeight="1" x14ac:dyDescent="0.25">
      <c r="B19" s="188" t="s">
        <v>43</v>
      </c>
      <c r="C19" s="189"/>
      <c r="D19" s="5"/>
      <c r="E19" s="5"/>
      <c r="F19" s="5"/>
      <c r="G19" s="5"/>
      <c r="H19" s="6" t="e">
        <f t="shared" ref="H19:H22" si="3">ROUND((AVERAGE(D19:G19)),0)</f>
        <v>#DIV/0!</v>
      </c>
      <c r="I19" s="6" t="e">
        <f>IF(H19&gt;='Input Sheet'!E23,0,'Input Sheet'!E23-H19)</f>
        <v>#DIV/0!</v>
      </c>
      <c r="J19" s="7">
        <f>IFERROR(IF(I19=0,0,IF(I19&lt;=5,((-2.5*C6)/25),(IF(I19&lt;=10,((-5*C6)/25),(IF(I19&lt;=15,((-10*C6)/25),"Reject")))))),0)</f>
        <v>0</v>
      </c>
    </row>
    <row r="20" spans="2:10" ht="26.1" customHeight="1" x14ac:dyDescent="0.25">
      <c r="B20" s="188" t="s">
        <v>44</v>
      </c>
      <c r="C20" s="189"/>
      <c r="D20" s="5"/>
      <c r="E20" s="5"/>
      <c r="F20" s="5"/>
      <c r="G20" s="5"/>
      <c r="H20" s="6" t="e">
        <f t="shared" si="3"/>
        <v>#DIV/0!</v>
      </c>
      <c r="I20" s="6" t="e">
        <f>IF(H20&lt;'Input Sheet'!F24,0,H20-'Input Sheet'!F24)</f>
        <v>#DIV/0!</v>
      </c>
      <c r="J20" s="7">
        <f>IFERROR(IF(I20=0,0,IF(I20&lt;=2,((-2.5*C6)/25),(IF(I20&lt;=4,((-5*C6)/25),(IF(I20&lt;=6,((-10*C6)/25),"Reject")))))),0)</f>
        <v>0</v>
      </c>
    </row>
    <row r="21" spans="2:10" ht="26.1" customHeight="1" x14ac:dyDescent="0.25">
      <c r="B21" s="188" t="s">
        <v>46</v>
      </c>
      <c r="C21" s="189"/>
      <c r="D21" s="5"/>
      <c r="E21" s="5"/>
      <c r="F21" s="5"/>
      <c r="G21" s="5"/>
      <c r="H21" s="6" t="e">
        <f t="shared" si="3"/>
        <v>#DIV/0!</v>
      </c>
      <c r="I21" s="6" t="e">
        <f>IF(H21&lt;'Input Sheet'!F26,0,H21-'Input Sheet'!F26)</f>
        <v>#DIV/0!</v>
      </c>
      <c r="J21" s="7">
        <f>IFERROR(IF(I21=0,0,IF(I21&lt;=5,((-2.5*C6)/25),(IF(I21&lt;=10,((-5*C6)/25),(IF(I21&lt;=15,((-10*C6)/25),"Reject")))))),0)</f>
        <v>0</v>
      </c>
    </row>
    <row r="22" spans="2:10" ht="26.1" customHeight="1" x14ac:dyDescent="0.25">
      <c r="B22" s="188" t="s">
        <v>76</v>
      </c>
      <c r="C22" s="190"/>
      <c r="D22" s="5"/>
      <c r="E22" s="5"/>
      <c r="F22" s="5"/>
      <c r="G22" s="5"/>
      <c r="H22" s="6" t="e">
        <f t="shared" si="3"/>
        <v>#DIV/0!</v>
      </c>
      <c r="I22" s="6" t="e">
        <f>IF(H22&lt;'Input Sheet'!F27,0,H22-'Input Sheet'!F27)</f>
        <v>#DIV/0!</v>
      </c>
      <c r="J22" s="7">
        <f>IFERROR(IF(I22=0,0,IF(I22&lt;=2,((-2.5*C6)/25),(IF(I22&lt;=5,((-5*C6)/25),(IF(I22&lt;=8,((-10*C6)/25),"Reject")))))),0)</f>
        <v>0</v>
      </c>
    </row>
    <row r="23" spans="2:10" ht="26.1" customHeight="1" thickBot="1" x14ac:dyDescent="0.3">
      <c r="B23" s="177" t="s">
        <v>58</v>
      </c>
      <c r="C23" s="178"/>
      <c r="D23" s="46"/>
      <c r="E23" s="46"/>
      <c r="F23" s="46"/>
      <c r="G23" s="46"/>
      <c r="H23" s="47" t="e">
        <f>ROUND((AVERAGE(D23:G23)),1)</f>
        <v>#DIV/0!</v>
      </c>
      <c r="I23" s="47" t="e">
        <f>IF(H23&lt;'Input Sheet'!F28,0,H23-'Input Sheet'!F28)</f>
        <v>#DIV/0!</v>
      </c>
      <c r="J23" s="10">
        <f>IFERROR(IF(I23=0,0,IF(I23&lt;=1,((-2.5*C6)/25),(IF(I23&lt;=2,((-5*C6)/25),(IF(I23&lt;=3,((-10*C6)/25),"Reject")))))),0)</f>
        <v>0</v>
      </c>
    </row>
    <row r="24" spans="2:10" ht="20.100000000000001" customHeight="1" x14ac:dyDescent="0.25">
      <c r="B24" s="191"/>
      <c r="C24" s="191"/>
      <c r="D24" s="191"/>
      <c r="E24" s="191"/>
      <c r="F24" s="191"/>
      <c r="G24" s="191"/>
      <c r="H24" s="162" t="s">
        <v>21</v>
      </c>
      <c r="I24" s="162"/>
      <c r="J24" s="55">
        <f>SUM(J10:J23)</f>
        <v>0</v>
      </c>
    </row>
    <row r="25" spans="2:10" ht="20.100000000000001" customHeight="1" x14ac:dyDescent="0.25">
      <c r="B25" s="54"/>
      <c r="C25" s="54"/>
      <c r="D25" s="54"/>
      <c r="E25" s="54"/>
      <c r="F25" s="54"/>
      <c r="G25" s="54"/>
      <c r="J25" s="56" t="str">
        <f>IFERROR(LOOKUP("Reject",J10:J23),"")</f>
        <v/>
      </c>
    </row>
    <row r="26" spans="2:10" ht="20.100000000000001" customHeight="1" thickBot="1" x14ac:dyDescent="0.3">
      <c r="B26" s="49"/>
      <c r="C26" s="49"/>
      <c r="D26" s="49"/>
      <c r="E26" s="49"/>
      <c r="F26" s="49"/>
      <c r="G26" s="49"/>
      <c r="H26" s="48"/>
      <c r="I26" s="48"/>
      <c r="J26" s="12"/>
    </row>
    <row r="27" spans="2:10" ht="20.100000000000001" customHeight="1" x14ac:dyDescent="0.25">
      <c r="B27" s="179" t="str">
        <f>IF((SUM(J10:J18)=0),"",(IF(-(SUM(J10:J18)/C6)&gt;0.3,"**Pay Adjustments for gradation are in excess of 30%**","")))</f>
        <v/>
      </c>
      <c r="C27" s="180"/>
      <c r="D27" s="180"/>
      <c r="E27" s="180"/>
      <c r="F27" s="180"/>
      <c r="G27" s="180"/>
      <c r="H27" s="180"/>
      <c r="I27" s="180"/>
      <c r="J27" s="181"/>
    </row>
    <row r="28" spans="2:10" ht="20.100000000000001" customHeight="1" x14ac:dyDescent="0.25">
      <c r="B28" s="182" t="str">
        <f>IF((SUM(J19:J23)=0),"",(IF(-(SUM(J19:J23)/C6)&gt;0.4,"**Pay Adjustments for physical properties are in excess of 40%**","")))</f>
        <v/>
      </c>
      <c r="C28" s="183"/>
      <c r="D28" s="183"/>
      <c r="E28" s="183"/>
      <c r="F28" s="183"/>
      <c r="G28" s="183"/>
      <c r="H28" s="183"/>
      <c r="I28" s="183"/>
      <c r="J28" s="184"/>
    </row>
    <row r="29" spans="2:10" ht="20.100000000000001" customHeight="1" thickBot="1" x14ac:dyDescent="0.3">
      <c r="B29" s="185" t="str">
        <f>IF((SUM(J10:J23)=0),"",(IF(-(SUM(J10:J23)/C6)&gt;0.5,"**Total Pay Adjustments (physical properties and gradation) are in excess of 50%**","")))</f>
        <v/>
      </c>
      <c r="C29" s="186"/>
      <c r="D29" s="186"/>
      <c r="E29" s="186"/>
      <c r="F29" s="186"/>
      <c r="G29" s="186"/>
      <c r="H29" s="186"/>
      <c r="I29" s="186"/>
      <c r="J29" s="187"/>
    </row>
    <row r="30" spans="2:10" x14ac:dyDescent="0.25">
      <c r="B30" s="51" t="s">
        <v>60</v>
      </c>
      <c r="C30" s="51"/>
      <c r="D30" s="51"/>
      <c r="E30" s="51"/>
      <c r="F30" s="51"/>
      <c r="G30" s="51"/>
      <c r="H30" s="51"/>
      <c r="I30" s="51"/>
    </row>
    <row r="31" spans="2:10" x14ac:dyDescent="0.25">
      <c r="B31" s="51"/>
      <c r="C31" s="51"/>
      <c r="D31" s="51"/>
      <c r="E31" s="50"/>
      <c r="F31" s="51"/>
      <c r="G31" s="51"/>
      <c r="H31" s="51"/>
      <c r="I31" s="51"/>
    </row>
    <row r="32" spans="2:10" x14ac:dyDescent="0.25">
      <c r="B32" s="51"/>
      <c r="C32" s="51"/>
      <c r="D32" s="51"/>
      <c r="E32" s="51"/>
      <c r="F32" s="51"/>
      <c r="G32" s="51"/>
      <c r="H32" s="51"/>
      <c r="I32" s="51"/>
    </row>
    <row r="33" spans="2:9" x14ac:dyDescent="0.25">
      <c r="B33" s="51"/>
      <c r="C33" s="51"/>
      <c r="D33" s="51"/>
      <c r="E33" s="51"/>
      <c r="F33" s="51"/>
      <c r="G33" s="51"/>
      <c r="H33" s="52"/>
      <c r="I33" s="51"/>
    </row>
    <row r="34" spans="2:9" x14ac:dyDescent="0.25">
      <c r="B34" s="51"/>
      <c r="C34" s="51"/>
      <c r="D34" s="51"/>
      <c r="E34" s="51"/>
      <c r="F34" s="51"/>
      <c r="G34" s="51"/>
      <c r="H34" s="51"/>
      <c r="I34" s="51"/>
    </row>
    <row r="35" spans="2:9" x14ac:dyDescent="0.25">
      <c r="B35" s="51"/>
      <c r="C35" s="51"/>
      <c r="D35" s="51"/>
      <c r="E35" s="51"/>
      <c r="F35" s="51"/>
      <c r="G35" s="51"/>
      <c r="H35" s="51"/>
      <c r="I35" s="51"/>
    </row>
  </sheetData>
  <mergeCells count="22">
    <mergeCell ref="H24:I24"/>
    <mergeCell ref="B27:J27"/>
    <mergeCell ref="B28:J28"/>
    <mergeCell ref="B29:J29"/>
    <mergeCell ref="B20:C20"/>
    <mergeCell ref="B21:C21"/>
    <mergeCell ref="B22:C22"/>
    <mergeCell ref="B23:C23"/>
    <mergeCell ref="B24:G24"/>
    <mergeCell ref="B19:C19"/>
    <mergeCell ref="B2:J2"/>
    <mergeCell ref="C3:D3"/>
    <mergeCell ref="F3:G3"/>
    <mergeCell ref="I3:J3"/>
    <mergeCell ref="C4:D4"/>
    <mergeCell ref="F4:G4"/>
    <mergeCell ref="I4:J4"/>
    <mergeCell ref="B8:C9"/>
    <mergeCell ref="D8:G8"/>
    <mergeCell ref="H8:H9"/>
    <mergeCell ref="I8:I9"/>
    <mergeCell ref="J8:J9"/>
  </mergeCells>
  <conditionalFormatting sqref="D10:G10">
    <cfRule type="expression" dxfId="373" priority="3">
      <formula>IF($C$10="-",TRUE,FALSE)</formula>
    </cfRule>
  </conditionalFormatting>
  <conditionalFormatting sqref="D11:G11">
    <cfRule type="expression" dxfId="372" priority="4">
      <formula>IF($C$11="-",TRUE,FALSE)</formula>
    </cfRule>
  </conditionalFormatting>
  <conditionalFormatting sqref="D12:G12">
    <cfRule type="expression" dxfId="371" priority="5">
      <formula>IF($C$12="-",TRUE,FALSE)</formula>
    </cfRule>
  </conditionalFormatting>
  <conditionalFormatting sqref="D13:G13">
    <cfRule type="expression" dxfId="370" priority="6">
      <formula>IF($C$13="-",TRUE,FALSE)</formula>
    </cfRule>
  </conditionalFormatting>
  <conditionalFormatting sqref="D14:G14">
    <cfRule type="expression" dxfId="369" priority="7">
      <formula>IF($C$14="-",TRUE,FALSE)</formula>
    </cfRule>
  </conditionalFormatting>
  <conditionalFormatting sqref="D15:G15">
    <cfRule type="expression" dxfId="368" priority="10">
      <formula>IF($C$15="-",TRUE,FALSE)</formula>
    </cfRule>
  </conditionalFormatting>
  <conditionalFormatting sqref="D16:G16">
    <cfRule type="expression" dxfId="367" priority="11">
      <formula>IF($C$16="-",TRUE,FALSE)</formula>
    </cfRule>
  </conditionalFormatting>
  <conditionalFormatting sqref="D17:G17">
    <cfRule type="expression" dxfId="366" priority="12">
      <formula>IF($C$17="-",TRUE,FALSE)</formula>
    </cfRule>
  </conditionalFormatting>
  <conditionalFormatting sqref="D18:G18">
    <cfRule type="expression" dxfId="365" priority="16">
      <formula>IF($C$18="-",TRUE,FALSE)</formula>
    </cfRule>
  </conditionalFormatting>
  <conditionalFormatting sqref="D23:G23">
    <cfRule type="expression" dxfId="364" priority="2">
      <formula>IF($F$4="CR- M50",TRUE,FALSE)</formula>
    </cfRule>
  </conditionalFormatting>
  <conditionalFormatting sqref="D19:G19">
    <cfRule type="expression" dxfId="363" priority="1">
      <formula>IF($F$4="GSB- F",TRUE,FALSE)</formula>
    </cfRule>
  </conditionalFormatting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Input Sheet</vt:lpstr>
      <vt:lpstr>Summary</vt:lpstr>
      <vt:lpstr>Lot 1</vt:lpstr>
      <vt:lpstr>Lot 2</vt:lpstr>
      <vt:lpstr>Lot 3</vt:lpstr>
      <vt:lpstr>Lot 4</vt:lpstr>
      <vt:lpstr>Lot 5</vt:lpstr>
      <vt:lpstr>Lot 6</vt:lpstr>
      <vt:lpstr>Lot 7</vt:lpstr>
      <vt:lpstr>Lot 8</vt:lpstr>
      <vt:lpstr>Lot 9</vt:lpstr>
      <vt:lpstr>Lot 10</vt:lpstr>
      <vt:lpstr>Lot 11</vt:lpstr>
      <vt:lpstr>Lot 12</vt:lpstr>
      <vt:lpstr>Lot 13</vt:lpstr>
      <vt:lpstr>Lot 14</vt:lpstr>
      <vt:lpstr>Lot 15</vt:lpstr>
      <vt:lpstr>Lot 16</vt:lpstr>
      <vt:lpstr>Lot 17</vt:lpstr>
      <vt:lpstr>Lot 18</vt:lpstr>
      <vt:lpstr>Lot 19</vt:lpstr>
      <vt:lpstr>Lot 20</vt:lpstr>
      <vt:lpstr>Lot 21</vt:lpstr>
      <vt:lpstr>Lot 22</vt:lpstr>
      <vt:lpstr>Lot 23</vt:lpstr>
      <vt:lpstr>Lot 24</vt:lpstr>
      <vt:lpstr>Lot 25</vt:lpstr>
      <vt:lpstr>Lot 26</vt:lpstr>
      <vt:lpstr>Lot 27</vt:lpstr>
      <vt:lpstr>Lot 28</vt:lpstr>
      <vt:lpstr>Lot 29</vt:lpstr>
      <vt:lpstr>Lot 30</vt:lpstr>
      <vt:lpstr>Lot 31</vt:lpstr>
      <vt:lpstr>Lot 32</vt:lpstr>
      <vt:lpstr>Lot 33</vt:lpstr>
      <vt:lpstr>Lot 34</vt:lpstr>
      <vt:lpstr>Lot 35</vt:lpstr>
      <vt:lpstr>Lot 36</vt:lpstr>
      <vt:lpstr>Lot 37</vt:lpstr>
      <vt:lpstr>Lot 38</vt:lpstr>
      <vt:lpstr>Lot 39</vt:lpstr>
      <vt:lpstr>Lot 40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McNabb, Gordon</dc:creator>
  <cp:lastModifiedBy>McNabb, Gordon</cp:lastModifiedBy>
  <dcterms:created xsi:type="dcterms:W3CDTF">2022-05-26T21:00:02Z</dcterms:created>
  <dcterms:modified xsi:type="dcterms:W3CDTF">2022-11-28T21:01:45Z</dcterms:modified>
</cp:coreProperties>
</file>